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Viimsi valla UVKA\22-23 Viimsi valla ÜVK arengukava\Viimsi valla YVKA Tellijale 28.02.2024\"/>
    </mc:Choice>
  </mc:AlternateContent>
  <xr:revisionPtr revIDLastSave="3" documentId="11_E4E84295102FCDC0046CFCA6BC62B3564B258240" xr6:coauthVersionLast="47" xr6:coauthVersionMax="47" xr10:uidLastSave="{D81E9E1F-F6A3-4B06-A543-B42FDB01EBE3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5" i="1" l="1"/>
  <c r="N13" i="1"/>
  <c r="H51" i="1" l="1"/>
  <c r="I51" i="1" s="1"/>
  <c r="K51" i="1" s="1"/>
  <c r="H50" i="1"/>
  <c r="I50" i="1" s="1"/>
  <c r="H49" i="1"/>
  <c r="A49" i="1"/>
  <c r="A50" i="1" s="1"/>
  <c r="A51" i="1" s="1"/>
  <c r="H48" i="1"/>
  <c r="I48" i="1" s="1"/>
  <c r="K48" i="1" s="1"/>
  <c r="H146" i="1"/>
  <c r="I49" i="1" l="1"/>
  <c r="H52" i="1"/>
  <c r="H53" i="1" s="1"/>
  <c r="H54" i="1" s="1"/>
  <c r="K50" i="1"/>
  <c r="H147" i="1"/>
  <c r="I54" i="1" l="1"/>
  <c r="K49" i="1"/>
  <c r="K54" i="1" s="1"/>
  <c r="H280" i="1"/>
  <c r="H281" i="1" s="1"/>
  <c r="I136" i="1"/>
  <c r="K136" i="1" s="1"/>
  <c r="J133" i="1"/>
  <c r="J279" i="1"/>
  <c r="L279" i="1" s="1"/>
  <c r="J278" i="1"/>
  <c r="L278" i="1" s="1"/>
  <c r="J277" i="1"/>
  <c r="L277" i="1" s="1"/>
  <c r="I276" i="1"/>
  <c r="K276" i="1" s="1"/>
  <c r="I275" i="1"/>
  <c r="K275" i="1" s="1"/>
  <c r="J274" i="1"/>
  <c r="L274" i="1" s="1"/>
  <c r="J273" i="1"/>
  <c r="L273" i="1" s="1"/>
  <c r="J272" i="1"/>
  <c r="L272" i="1" s="1"/>
  <c r="I270" i="1"/>
  <c r="K270" i="1" s="1"/>
  <c r="I269" i="1"/>
  <c r="K269" i="1" s="1"/>
  <c r="I268" i="1"/>
  <c r="K268" i="1" s="1"/>
  <c r="K282" i="1" s="1"/>
  <c r="J267" i="1"/>
  <c r="L267" i="1" s="1"/>
  <c r="A267" i="1"/>
  <c r="A268" i="1" s="1"/>
  <c r="A269" i="1" s="1"/>
  <c r="A270" i="1" s="1"/>
  <c r="A272" i="1" s="1"/>
  <c r="A273" i="1" s="1"/>
  <c r="A274" i="1" s="1"/>
  <c r="A275" i="1" s="1"/>
  <c r="A276" i="1" s="1"/>
  <c r="A277" i="1" s="1"/>
  <c r="A278" i="1" s="1"/>
  <c r="A279" i="1" s="1"/>
  <c r="J266" i="1"/>
  <c r="L266" i="1" s="1"/>
  <c r="H35" i="1"/>
  <c r="H240" i="1"/>
  <c r="I240" i="1" s="1"/>
  <c r="K240" i="1" s="1"/>
  <c r="A240" i="1"/>
  <c r="A241" i="1" s="1"/>
  <c r="H228" i="1"/>
  <c r="J228" i="1" s="1"/>
  <c r="L228" i="1" s="1"/>
  <c r="H229" i="1"/>
  <c r="J229" i="1" s="1"/>
  <c r="L229" i="1" s="1"/>
  <c r="H230" i="1"/>
  <c r="J230" i="1" s="1"/>
  <c r="L230" i="1" s="1"/>
  <c r="H231" i="1"/>
  <c r="J231" i="1" s="1"/>
  <c r="L231" i="1" s="1"/>
  <c r="H232" i="1"/>
  <c r="J232" i="1" s="1"/>
  <c r="L232" i="1" s="1"/>
  <c r="H233" i="1"/>
  <c r="J233" i="1" s="1"/>
  <c r="L233" i="1" s="1"/>
  <c r="H234" i="1"/>
  <c r="J234" i="1" s="1"/>
  <c r="L234" i="1" s="1"/>
  <c r="H190" i="1"/>
  <c r="J190" i="1" s="1"/>
  <c r="L190" i="1" s="1"/>
  <c r="H182" i="1"/>
  <c r="J182" i="1" s="1"/>
  <c r="L182" i="1" s="1"/>
  <c r="H181" i="1"/>
  <c r="H183" i="1"/>
  <c r="J183" i="1" s="1"/>
  <c r="L183" i="1" s="1"/>
  <c r="H184" i="1"/>
  <c r="J184" i="1" s="1"/>
  <c r="L184" i="1" s="1"/>
  <c r="H185" i="1"/>
  <c r="J185" i="1" s="1"/>
  <c r="L185" i="1" s="1"/>
  <c r="H186" i="1"/>
  <c r="J186" i="1" s="1"/>
  <c r="L186" i="1" s="1"/>
  <c r="H187" i="1"/>
  <c r="J187" i="1" s="1"/>
  <c r="L187" i="1" s="1"/>
  <c r="H188" i="1"/>
  <c r="J188" i="1" s="1"/>
  <c r="L188" i="1" s="1"/>
  <c r="H189" i="1"/>
  <c r="J189" i="1" s="1"/>
  <c r="L189" i="1" s="1"/>
  <c r="H191" i="1"/>
  <c r="J191" i="1" s="1"/>
  <c r="L191" i="1" s="1"/>
  <c r="H192" i="1"/>
  <c r="J192" i="1" s="1"/>
  <c r="L192" i="1" s="1"/>
  <c r="H193" i="1"/>
  <c r="J193" i="1" s="1"/>
  <c r="L193" i="1" s="1"/>
  <c r="H194" i="1"/>
  <c r="J194" i="1" s="1"/>
  <c r="L194" i="1" s="1"/>
  <c r="H195" i="1"/>
  <c r="J195" i="1" s="1"/>
  <c r="L195" i="1" s="1"/>
  <c r="H196" i="1"/>
  <c r="J196" i="1" s="1"/>
  <c r="L196" i="1" s="1"/>
  <c r="H197" i="1"/>
  <c r="J197" i="1" s="1"/>
  <c r="L197" i="1" s="1"/>
  <c r="H198" i="1"/>
  <c r="J198" i="1" s="1"/>
  <c r="L198" i="1" s="1"/>
  <c r="H199" i="1"/>
  <c r="J199" i="1" s="1"/>
  <c r="L199" i="1" s="1"/>
  <c r="H200" i="1"/>
  <c r="J200" i="1" s="1"/>
  <c r="L200" i="1" s="1"/>
  <c r="H201" i="1"/>
  <c r="J201" i="1" s="1"/>
  <c r="L201" i="1" s="1"/>
  <c r="H180" i="1"/>
  <c r="J180" i="1" s="1"/>
  <c r="H203" i="1"/>
  <c r="J203" i="1" s="1"/>
  <c r="L203" i="1" s="1"/>
  <c r="F202" i="1"/>
  <c r="H173" i="1"/>
  <c r="J173" i="1" s="1"/>
  <c r="H175" i="1"/>
  <c r="I175" i="1" s="1"/>
  <c r="K175" i="1" s="1"/>
  <c r="H174" i="1"/>
  <c r="J174" i="1" s="1"/>
  <c r="L174" i="1" s="1"/>
  <c r="H172" i="1"/>
  <c r="I172" i="1" s="1"/>
  <c r="K172" i="1" s="1"/>
  <c r="H171" i="1"/>
  <c r="I171" i="1" s="1"/>
  <c r="H170" i="1"/>
  <c r="H169" i="1"/>
  <c r="I169" i="1" s="1"/>
  <c r="K169" i="1" s="1"/>
  <c r="H168" i="1"/>
  <c r="J168" i="1" s="1"/>
  <c r="L168" i="1" s="1"/>
  <c r="H167" i="1"/>
  <c r="J167" i="1" s="1"/>
  <c r="A168" i="1"/>
  <c r="A169" i="1" s="1"/>
  <c r="A170" i="1" s="1"/>
  <c r="A171" i="1" s="1"/>
  <c r="A172" i="1" s="1"/>
  <c r="A173" i="1" s="1"/>
  <c r="A174" i="1" s="1"/>
  <c r="A175" i="1" s="1"/>
  <c r="H162" i="1"/>
  <c r="I162" i="1" s="1"/>
  <c r="K162" i="1" s="1"/>
  <c r="H154" i="1"/>
  <c r="J154" i="1" s="1"/>
  <c r="H161" i="1"/>
  <c r="J161" i="1" s="1"/>
  <c r="L161" i="1" s="1"/>
  <c r="H160" i="1"/>
  <c r="J160" i="1" s="1"/>
  <c r="L160" i="1" s="1"/>
  <c r="H158" i="1"/>
  <c r="I158" i="1" s="1"/>
  <c r="K158" i="1" s="1"/>
  <c r="H159" i="1"/>
  <c r="H155" i="1"/>
  <c r="J155" i="1" s="1"/>
  <c r="L155" i="1" s="1"/>
  <c r="H156" i="1"/>
  <c r="I156" i="1" s="1"/>
  <c r="H157" i="1"/>
  <c r="H260" i="1"/>
  <c r="I260" i="1" s="1"/>
  <c r="F258" i="1"/>
  <c r="H257" i="1"/>
  <c r="J257" i="1" s="1"/>
  <c r="L257" i="1" s="1"/>
  <c r="H256" i="1"/>
  <c r="J256" i="1" s="1"/>
  <c r="L256" i="1" s="1"/>
  <c r="H255" i="1"/>
  <c r="J255" i="1" s="1"/>
  <c r="L255" i="1" s="1"/>
  <c r="H254" i="1"/>
  <c r="J254" i="1" s="1"/>
  <c r="L254" i="1" s="1"/>
  <c r="H253" i="1"/>
  <c r="J253" i="1" s="1"/>
  <c r="L253" i="1" s="1"/>
  <c r="H252" i="1"/>
  <c r="J252" i="1" s="1"/>
  <c r="L252" i="1" s="1"/>
  <c r="H251" i="1"/>
  <c r="J251" i="1" s="1"/>
  <c r="L251" i="1" s="1"/>
  <c r="H250" i="1"/>
  <c r="J250" i="1" s="1"/>
  <c r="L250" i="1" s="1"/>
  <c r="H249" i="1"/>
  <c r="J249" i="1" s="1"/>
  <c r="L249" i="1" s="1"/>
  <c r="H248" i="1"/>
  <c r="J248" i="1" s="1"/>
  <c r="L248" i="1" s="1"/>
  <c r="H247" i="1"/>
  <c r="J247" i="1" s="1"/>
  <c r="L247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H246" i="1"/>
  <c r="J246" i="1" s="1"/>
  <c r="H241" i="1"/>
  <c r="I241" i="1" s="1"/>
  <c r="K241" i="1" s="1"/>
  <c r="H239" i="1"/>
  <c r="I239" i="1" s="1"/>
  <c r="K239" i="1" s="1"/>
  <c r="F237" i="1"/>
  <c r="H236" i="1"/>
  <c r="J236" i="1" s="1"/>
  <c r="L236" i="1" s="1"/>
  <c r="H235" i="1"/>
  <c r="J235" i="1" s="1"/>
  <c r="L235" i="1" s="1"/>
  <c r="H227" i="1"/>
  <c r="J227" i="1" s="1"/>
  <c r="L227" i="1" s="1"/>
  <c r="H226" i="1"/>
  <c r="J226" i="1" s="1"/>
  <c r="L226" i="1" s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H225" i="1"/>
  <c r="J225" i="1" s="1"/>
  <c r="H219" i="1"/>
  <c r="J219" i="1" s="1"/>
  <c r="L219" i="1" s="1"/>
  <c r="F218" i="1"/>
  <c r="H217" i="1"/>
  <c r="J217" i="1" s="1"/>
  <c r="L217" i="1" s="1"/>
  <c r="H216" i="1"/>
  <c r="J216" i="1" s="1"/>
  <c r="L216" i="1" s="1"/>
  <c r="H215" i="1"/>
  <c r="J215" i="1" s="1"/>
  <c r="L215" i="1" s="1"/>
  <c r="H214" i="1"/>
  <c r="J214" i="1" s="1"/>
  <c r="L214" i="1" s="1"/>
  <c r="H213" i="1"/>
  <c r="J213" i="1" s="1"/>
  <c r="L213" i="1" s="1"/>
  <c r="H212" i="1"/>
  <c r="J212" i="1" s="1"/>
  <c r="L212" i="1" s="1"/>
  <c r="H211" i="1"/>
  <c r="J211" i="1" s="1"/>
  <c r="L211" i="1" s="1"/>
  <c r="H210" i="1"/>
  <c r="J210" i="1" s="1"/>
  <c r="L210" i="1" s="1"/>
  <c r="H209" i="1"/>
  <c r="J209" i="1" s="1"/>
  <c r="L209" i="1" s="1"/>
  <c r="A209" i="1"/>
  <c r="A210" i="1" s="1"/>
  <c r="A211" i="1" s="1"/>
  <c r="A212" i="1" s="1"/>
  <c r="A213" i="1" s="1"/>
  <c r="A214" i="1" s="1"/>
  <c r="A215" i="1" s="1"/>
  <c r="A216" i="1" s="1"/>
  <c r="A217" i="1" s="1"/>
  <c r="H208" i="1"/>
  <c r="J208" i="1" s="1"/>
  <c r="A181" i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155" i="1"/>
  <c r="A156" i="1" s="1"/>
  <c r="A157" i="1" s="1"/>
  <c r="A158" i="1" s="1"/>
  <c r="A159" i="1" s="1"/>
  <c r="A160" i="1" s="1"/>
  <c r="A161" i="1" s="1"/>
  <c r="A162" i="1" s="1"/>
  <c r="J143" i="1"/>
  <c r="L143" i="1" s="1"/>
  <c r="J140" i="1"/>
  <c r="L140" i="1" s="1"/>
  <c r="J139" i="1"/>
  <c r="L139" i="1" s="1"/>
  <c r="I141" i="1"/>
  <c r="K141" i="1" s="1"/>
  <c r="I142" i="1"/>
  <c r="K142" i="1" s="1"/>
  <c r="J144" i="1"/>
  <c r="L144" i="1" s="1"/>
  <c r="J145" i="1"/>
  <c r="L145" i="1" s="1"/>
  <c r="I134" i="1"/>
  <c r="I135" i="1"/>
  <c r="K135" i="1" s="1"/>
  <c r="A133" i="1"/>
  <c r="A134" i="1" s="1"/>
  <c r="A135" i="1" s="1"/>
  <c r="A136" i="1" s="1"/>
  <c r="A138" i="1" s="1"/>
  <c r="A139" i="1" s="1"/>
  <c r="A140" i="1" s="1"/>
  <c r="A141" i="1" s="1"/>
  <c r="A142" i="1" s="1"/>
  <c r="A143" i="1" s="1"/>
  <c r="A144" i="1" s="1"/>
  <c r="A145" i="1" s="1"/>
  <c r="H126" i="1"/>
  <c r="I126" i="1" s="1"/>
  <c r="K126" i="1" s="1"/>
  <c r="K129" i="1" s="1"/>
  <c r="H122" i="1"/>
  <c r="H123" i="1"/>
  <c r="F124" i="1"/>
  <c r="H108" i="1"/>
  <c r="J108" i="1" s="1"/>
  <c r="H109" i="1"/>
  <c r="H110" i="1"/>
  <c r="J110" i="1" s="1"/>
  <c r="H111" i="1"/>
  <c r="J111" i="1" s="1"/>
  <c r="H112" i="1"/>
  <c r="J112" i="1" s="1"/>
  <c r="H113" i="1"/>
  <c r="H114" i="1"/>
  <c r="H115" i="1"/>
  <c r="J115" i="1" s="1"/>
  <c r="H116" i="1"/>
  <c r="J116" i="1" s="1"/>
  <c r="H117" i="1"/>
  <c r="J117" i="1" s="1"/>
  <c r="H118" i="1"/>
  <c r="J118" i="1" s="1"/>
  <c r="H119" i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H120" i="1"/>
  <c r="J120" i="1" s="1"/>
  <c r="F100" i="1"/>
  <c r="H93" i="1"/>
  <c r="J93" i="1" s="1"/>
  <c r="H94" i="1"/>
  <c r="J94" i="1" s="1"/>
  <c r="L94" i="1" s="1"/>
  <c r="H95" i="1"/>
  <c r="J95" i="1" s="1"/>
  <c r="L95" i="1" s="1"/>
  <c r="H96" i="1"/>
  <c r="J96" i="1" s="1"/>
  <c r="L96" i="1" s="1"/>
  <c r="H97" i="1"/>
  <c r="J97" i="1" s="1"/>
  <c r="L97" i="1" s="1"/>
  <c r="H98" i="1"/>
  <c r="J98" i="1" s="1"/>
  <c r="L98" i="1" s="1"/>
  <c r="H99" i="1"/>
  <c r="J99" i="1" s="1"/>
  <c r="L99" i="1" s="1"/>
  <c r="H102" i="1"/>
  <c r="I102" i="1" s="1"/>
  <c r="H103" i="1"/>
  <c r="I103" i="1" s="1"/>
  <c r="K103" i="1" s="1"/>
  <c r="H92" i="1"/>
  <c r="J92" i="1" s="1"/>
  <c r="L282" i="1" l="1"/>
  <c r="K244" i="1"/>
  <c r="L92" i="1"/>
  <c r="J106" i="1"/>
  <c r="K102" i="1"/>
  <c r="K106" i="1" s="1"/>
  <c r="I106" i="1"/>
  <c r="H282" i="1"/>
  <c r="I282" i="1"/>
  <c r="J282" i="1"/>
  <c r="J244" i="1"/>
  <c r="I244" i="1"/>
  <c r="H176" i="1"/>
  <c r="J178" i="1"/>
  <c r="K171" i="1"/>
  <c r="L173" i="1"/>
  <c r="I170" i="1"/>
  <c r="K170" i="1" s="1"/>
  <c r="J165" i="1"/>
  <c r="L154" i="1"/>
  <c r="L165" i="1" s="1"/>
  <c r="L167" i="1"/>
  <c r="H163" i="1"/>
  <c r="H164" i="1" s="1"/>
  <c r="H165" i="1" s="1"/>
  <c r="I159" i="1"/>
  <c r="K159" i="1" s="1"/>
  <c r="H204" i="1"/>
  <c r="H205" i="1" s="1"/>
  <c r="H206" i="1" s="1"/>
  <c r="I157" i="1"/>
  <c r="K157" i="1" s="1"/>
  <c r="K156" i="1"/>
  <c r="L180" i="1"/>
  <c r="J222" i="1"/>
  <c r="L208" i="1"/>
  <c r="L222" i="1" s="1"/>
  <c r="J263" i="1"/>
  <c r="L246" i="1"/>
  <c r="L263" i="1" s="1"/>
  <c r="I263" i="1"/>
  <c r="K260" i="1"/>
  <c r="K263" i="1" s="1"/>
  <c r="J181" i="1"/>
  <c r="L181" i="1" s="1"/>
  <c r="H242" i="1"/>
  <c r="L225" i="1"/>
  <c r="L244" i="1" s="1"/>
  <c r="H261" i="1"/>
  <c r="H220" i="1"/>
  <c r="K134" i="1"/>
  <c r="K148" i="1" s="1"/>
  <c r="I148" i="1"/>
  <c r="L133" i="1"/>
  <c r="I129" i="1"/>
  <c r="J114" i="1"/>
  <c r="L114" i="1" s="1"/>
  <c r="J113" i="1"/>
  <c r="L113" i="1" s="1"/>
  <c r="J119" i="1"/>
  <c r="L119" i="1" s="1"/>
  <c r="L117" i="1"/>
  <c r="J123" i="1"/>
  <c r="L123" i="1" s="1"/>
  <c r="L120" i="1"/>
  <c r="J122" i="1"/>
  <c r="L122" i="1" s="1"/>
  <c r="J109" i="1"/>
  <c r="L109" i="1" s="1"/>
  <c r="L110" i="1"/>
  <c r="L118" i="1"/>
  <c r="L116" i="1"/>
  <c r="L115" i="1"/>
  <c r="L112" i="1"/>
  <c r="L111" i="1"/>
  <c r="L108" i="1"/>
  <c r="H104" i="1"/>
  <c r="H105" i="1" s="1"/>
  <c r="H106" i="1" s="1"/>
  <c r="K178" i="1" l="1"/>
  <c r="L206" i="1"/>
  <c r="H177" i="1"/>
  <c r="H178" i="1" s="1"/>
  <c r="K165" i="1"/>
  <c r="K283" i="1" s="1"/>
  <c r="I178" i="1"/>
  <c r="J206" i="1"/>
  <c r="J283" i="1" s="1"/>
  <c r="I165" i="1"/>
  <c r="I283" i="1" s="1"/>
  <c r="L178" i="1"/>
  <c r="L283" i="1" s="1"/>
  <c r="H221" i="1"/>
  <c r="H222" i="1" s="1"/>
  <c r="H243" i="1"/>
  <c r="H244" i="1" s="1"/>
  <c r="H262" i="1"/>
  <c r="H263" i="1" s="1"/>
  <c r="H283" i="1" l="1"/>
  <c r="A103" i="1"/>
  <c r="A93" i="1"/>
  <c r="A94" i="1" s="1"/>
  <c r="A95" i="1" s="1"/>
  <c r="A96" i="1" s="1"/>
  <c r="A97" i="1" s="1"/>
  <c r="A98" i="1" s="1"/>
  <c r="A99" i="1" s="1"/>
  <c r="F85" i="1"/>
  <c r="H75" i="1"/>
  <c r="J75" i="1" s="1"/>
  <c r="L75" i="1" s="1"/>
  <c r="H76" i="1"/>
  <c r="J76" i="1" s="1"/>
  <c r="L76" i="1" s="1"/>
  <c r="H77" i="1"/>
  <c r="J77" i="1" s="1"/>
  <c r="L77" i="1" s="1"/>
  <c r="H78" i="1"/>
  <c r="J78" i="1" s="1"/>
  <c r="L78" i="1" s="1"/>
  <c r="H79" i="1"/>
  <c r="J79" i="1" s="1"/>
  <c r="L79" i="1" s="1"/>
  <c r="H80" i="1"/>
  <c r="J80" i="1" s="1"/>
  <c r="L80" i="1" s="1"/>
  <c r="H81" i="1"/>
  <c r="J81" i="1" s="1"/>
  <c r="L81" i="1" s="1"/>
  <c r="H82" i="1"/>
  <c r="J82" i="1" s="1"/>
  <c r="L82" i="1" s="1"/>
  <c r="H83" i="1"/>
  <c r="J83" i="1" s="1"/>
  <c r="L83" i="1" s="1"/>
  <c r="H84" i="1"/>
  <c r="J84" i="1" s="1"/>
  <c r="L84" i="1" s="1"/>
  <c r="H86" i="1"/>
  <c r="J86" i="1" s="1"/>
  <c r="L86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H74" i="1"/>
  <c r="F68" i="1"/>
  <c r="H87" i="1" l="1"/>
  <c r="H88" i="1" s="1"/>
  <c r="H89" i="1" s="1"/>
  <c r="J74" i="1"/>
  <c r="J89" i="1" s="1"/>
  <c r="H69" i="1"/>
  <c r="H57" i="1"/>
  <c r="H58" i="1"/>
  <c r="H59" i="1"/>
  <c r="H60" i="1"/>
  <c r="H61" i="1"/>
  <c r="J61" i="1" s="1"/>
  <c r="H62" i="1"/>
  <c r="H63" i="1"/>
  <c r="H64" i="1"/>
  <c r="H65" i="1"/>
  <c r="H66" i="1"/>
  <c r="H6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H41" i="1"/>
  <c r="J41" i="1" s="1"/>
  <c r="L41" i="1" s="1"/>
  <c r="H37" i="1"/>
  <c r="I37" i="1" s="1"/>
  <c r="K37" i="1" s="1"/>
  <c r="H43" i="1"/>
  <c r="I43" i="1" s="1"/>
  <c r="K43" i="1" s="1"/>
  <c r="H42" i="1"/>
  <c r="J42" i="1" s="1"/>
  <c r="L42" i="1" s="1"/>
  <c r="H40" i="1"/>
  <c r="I40" i="1" s="1"/>
  <c r="K40" i="1" s="1"/>
  <c r="H39" i="1"/>
  <c r="I39" i="1" s="1"/>
  <c r="H38" i="1"/>
  <c r="I38" i="1" s="1"/>
  <c r="K38" i="1" s="1"/>
  <c r="H36" i="1"/>
  <c r="J36" i="1" s="1"/>
  <c r="L36" i="1" s="1"/>
  <c r="A36" i="1"/>
  <c r="A37" i="1" s="1"/>
  <c r="A38" i="1" s="1"/>
  <c r="A39" i="1" s="1"/>
  <c r="A40" i="1" s="1"/>
  <c r="A41" i="1" s="1"/>
  <c r="A42" i="1" s="1"/>
  <c r="A43" i="1" s="1"/>
  <c r="J35" i="1"/>
  <c r="H30" i="1"/>
  <c r="J30" i="1" s="1"/>
  <c r="H29" i="1"/>
  <c r="J29" i="1" s="1"/>
  <c r="H28" i="1"/>
  <c r="I28" i="1" s="1"/>
  <c r="H27" i="1"/>
  <c r="J27" i="1" s="1"/>
  <c r="L74" i="1" l="1"/>
  <c r="L89" i="1" s="1"/>
  <c r="J65" i="1"/>
  <c r="L65" i="1" s="1"/>
  <c r="J60" i="1"/>
  <c r="L60" i="1" s="1"/>
  <c r="J59" i="1"/>
  <c r="L59" i="1" s="1"/>
  <c r="J62" i="1"/>
  <c r="L62" i="1" s="1"/>
  <c r="J58" i="1"/>
  <c r="L58" i="1" s="1"/>
  <c r="J66" i="1"/>
  <c r="L66" i="1" s="1"/>
  <c r="J64" i="1"/>
  <c r="L64" i="1" s="1"/>
  <c r="J57" i="1"/>
  <c r="L57" i="1" s="1"/>
  <c r="J67" i="1"/>
  <c r="L67" i="1" s="1"/>
  <c r="J63" i="1"/>
  <c r="L63" i="1" s="1"/>
  <c r="J69" i="1"/>
  <c r="L69" i="1" s="1"/>
  <c r="L61" i="1"/>
  <c r="J46" i="1"/>
  <c r="L35" i="1"/>
  <c r="L46" i="1" s="1"/>
  <c r="I46" i="1"/>
  <c r="H44" i="1"/>
  <c r="K39" i="1"/>
  <c r="K46" i="1" s="1"/>
  <c r="K28" i="1"/>
  <c r="H45" i="1" l="1"/>
  <c r="H46" i="1" s="1"/>
  <c r="L93" i="1" l="1"/>
  <c r="L106" i="1" s="1"/>
  <c r="L27" i="1" l="1"/>
  <c r="H26" i="1" l="1"/>
  <c r="J26" i="1" s="1"/>
  <c r="L26" i="1" l="1"/>
  <c r="H11" i="1"/>
  <c r="A11" i="1"/>
  <c r="A12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L30" i="1"/>
  <c r="L29" i="1"/>
  <c r="H25" i="1"/>
  <c r="J25" i="1" s="1"/>
  <c r="L25" i="1" s="1"/>
  <c r="H24" i="1"/>
  <c r="H23" i="1"/>
  <c r="H22" i="1"/>
  <c r="H21" i="1"/>
  <c r="H20" i="1"/>
  <c r="H19" i="1"/>
  <c r="H18" i="1"/>
  <c r="H17" i="1"/>
  <c r="J17" i="1" s="1"/>
  <c r="H12" i="1"/>
  <c r="I21" i="1" l="1"/>
  <c r="I24" i="1"/>
  <c r="K24" i="1" s="1"/>
  <c r="J18" i="1"/>
  <c r="J20" i="1"/>
  <c r="L20" i="1" s="1"/>
  <c r="I22" i="1"/>
  <c r="K22" i="1" s="1"/>
  <c r="I23" i="1"/>
  <c r="K23" i="1" s="1"/>
  <c r="J19" i="1"/>
  <c r="L19" i="1" s="1"/>
  <c r="H31" i="1"/>
  <c r="H32" i="1" s="1"/>
  <c r="H33" i="1" s="1"/>
  <c r="L17" i="1"/>
  <c r="I12" i="1"/>
  <c r="K12" i="1" s="1"/>
  <c r="I11" i="1"/>
  <c r="H13" i="1"/>
  <c r="A29" i="1"/>
  <c r="A30" i="1" s="1"/>
  <c r="H14" i="1" l="1"/>
  <c r="H15" i="1" s="1"/>
  <c r="J33" i="1"/>
  <c r="L18" i="1"/>
  <c r="L33" i="1" s="1"/>
  <c r="I33" i="1"/>
  <c r="K21" i="1"/>
  <c r="K33" i="1" s="1"/>
  <c r="I15" i="1"/>
  <c r="K11" i="1"/>
  <c r="K15" i="1" s="1"/>
  <c r="K149" i="1" l="1"/>
  <c r="I149" i="1"/>
  <c r="I284" i="1" s="1"/>
  <c r="J132" i="1"/>
  <c r="L132" i="1" s="1"/>
  <c r="H121" i="1" l="1"/>
  <c r="H56" i="1"/>
  <c r="J56" i="1" s="1"/>
  <c r="J72" i="1" s="1"/>
  <c r="J121" i="1" l="1"/>
  <c r="J129" i="1" s="1"/>
  <c r="H127" i="1"/>
  <c r="H128" i="1" s="1"/>
  <c r="H129" i="1" s="1"/>
  <c r="H70" i="1"/>
  <c r="L56" i="1"/>
  <c r="L72" i="1" s="1"/>
  <c r="H71" i="1" l="1"/>
  <c r="H72" i="1" s="1"/>
  <c r="L121" i="1"/>
  <c r="L129" i="1" s="1"/>
  <c r="G6" i="2" l="1"/>
  <c r="I6" i="2" s="1"/>
  <c r="H5" i="2"/>
  <c r="H7" i="2" s="1"/>
  <c r="G5" i="2"/>
  <c r="G4" i="2"/>
  <c r="I4" i="2" s="1"/>
  <c r="G3" i="2"/>
  <c r="I3" i="2" s="1"/>
  <c r="A3" i="2"/>
  <c r="A4" i="2" s="1"/>
  <c r="A5" i="2" s="1"/>
  <c r="A6" i="2" s="1"/>
  <c r="G7" i="2" l="1"/>
  <c r="I7" i="2"/>
  <c r="L25" i="3" l="1"/>
  <c r="G43" i="3"/>
  <c r="G32" i="3"/>
  <c r="G26" i="3"/>
  <c r="M41" i="3"/>
  <c r="M42" i="3" s="1"/>
  <c r="M22" i="3"/>
  <c r="M24" i="3"/>
  <c r="M23" i="3"/>
  <c r="M25" i="3" s="1"/>
  <c r="H40" i="3"/>
  <c r="H41" i="3"/>
  <c r="H42" i="3"/>
  <c r="H39" i="3"/>
  <c r="K12" i="3"/>
  <c r="M12" i="3" s="1"/>
  <c r="F13" i="3"/>
  <c r="H13" i="3" s="1"/>
  <c r="H14" i="3" s="1"/>
  <c r="F25" i="3"/>
  <c r="H25" i="3" s="1"/>
  <c r="F24" i="3"/>
  <c r="F30" i="3" s="1"/>
  <c r="H30" i="3" s="1"/>
  <c r="F23" i="3"/>
  <c r="F29" i="3" s="1"/>
  <c r="H29" i="3" s="1"/>
  <c r="K10" i="3"/>
  <c r="M10" i="3" s="1"/>
  <c r="K9" i="3"/>
  <c r="F9" i="3"/>
  <c r="H9" i="3" s="1"/>
  <c r="F10" i="3"/>
  <c r="H10" i="3" s="1"/>
  <c r="F11" i="3"/>
  <c r="H11" i="3" s="1"/>
  <c r="C22" i="3"/>
  <c r="F22" i="3" s="1"/>
  <c r="F28" i="3" s="1"/>
  <c r="C8" i="3"/>
  <c r="F8" i="3" s="1"/>
  <c r="H24" i="3" l="1"/>
  <c r="H43" i="3"/>
  <c r="H12" i="3"/>
  <c r="H15" i="3" s="1"/>
  <c r="F31" i="3"/>
  <c r="H31" i="3" s="1"/>
  <c r="H32" i="3" s="1"/>
  <c r="H23" i="3"/>
  <c r="H26" i="3" s="1"/>
  <c r="J138" i="1"/>
  <c r="J148" i="1" l="1"/>
  <c r="J149" i="1" s="1"/>
  <c r="J284" i="1" s="1"/>
  <c r="L138" i="1"/>
  <c r="L148" i="1" s="1"/>
  <c r="L149" i="1" l="1"/>
  <c r="L284" i="1" s="1"/>
  <c r="H148" i="1"/>
  <c r="H149" i="1" l="1"/>
  <c r="H284" i="1" s="1"/>
  <c r="K284" i="1" l="1"/>
</calcChain>
</file>

<file path=xl/sharedStrings.xml><?xml version="1.0" encoding="utf-8"?>
<sst xmlns="http://schemas.openxmlformats.org/spreadsheetml/2006/main" count="832" uniqueCount="474">
  <si>
    <t>VIIMSI VALLA ÜHISVEEVÄRGI JA -KANALISATSIOONI INVESTEERINGUTE MAHUD</t>
  </si>
  <si>
    <t>MANDRIOSA JA PRANGLI SAAR</t>
  </si>
  <si>
    <t>Jrk. nr.</t>
  </si>
  <si>
    <t>Arendus-/investeeringuprojekt (kõik antud koos paigaldusega), sealhulgas asukoht</t>
  </si>
  <si>
    <t>Ühik</t>
  </si>
  <si>
    <t>Kogus</t>
  </si>
  <si>
    <t>Ühik- või kogumaksumus kokku 2023. a hindades, eurot</t>
  </si>
  <si>
    <t>Investeeringuprojektide maksumused ja realiseerimine, eurot (ilma käibemaksuta)</t>
  </si>
  <si>
    <t>Projekt</t>
  </si>
  <si>
    <t>Amort aeg (ümard)</t>
  </si>
  <si>
    <t>kulum aastas</t>
  </si>
  <si>
    <t>Lühiajaline programm 2019-2023</t>
  </si>
  <si>
    <t>Lühiajaline programm 2024-2027</t>
  </si>
  <si>
    <t>15 a.</t>
  </si>
  <si>
    <t>40 a.</t>
  </si>
  <si>
    <t>Kulum 15 a 6,667%</t>
  </si>
  <si>
    <t>Kulum40 a. 2,5%</t>
  </si>
  <si>
    <t>Ühisveevärgi investeeringud</t>
  </si>
  <si>
    <t>Veehaarded, -töötlusjaamad ja -pumplad</t>
  </si>
  <si>
    <t>1.1.1</t>
  </si>
  <si>
    <t>Viimsi veetöötlusjaama tehnoloogia rekonstrueerimine</t>
  </si>
  <si>
    <t>Veetöötlusjaamas II astme filtrite täitematerjali, tseoliidi väljavahetaminekolmes (3) filtris</t>
  </si>
  <si>
    <t xml:space="preserve"> kmpl ja töö</t>
  </si>
  <si>
    <t>Filtripaakide rekonstrueerimine, filterpaakide sisepinna katmine Line-X XS-350 Aquaurethane Extreme materjaliga</t>
  </si>
  <si>
    <t>kmpl ja töö</t>
  </si>
  <si>
    <t>Viimsi veetöötlusjaama investeering kokku</t>
  </si>
  <si>
    <t>Uuringud, projekteerimine, projektijuhtimine, omanikujärelevalve (OJV), ettenägematud kulud, 15%</t>
  </si>
  <si>
    <t>Kõik kokku</t>
  </si>
  <si>
    <t>1.1.2</t>
  </si>
  <si>
    <t>Äigrumäe veehaarde ja veetöötlusjaama rajamine</t>
  </si>
  <si>
    <t xml:space="preserve">Äigrumäe Kambrium-Vendi puurkaevude rajamine </t>
  </si>
  <si>
    <t>töö</t>
  </si>
  <si>
    <t>Toorveetorustiku rajamine De110 (kohalik, jaama territooriumi piires)</t>
  </si>
  <si>
    <t>m</t>
  </si>
  <si>
    <t>Raudbetoonist mahutite rajamine mahuga 2x250 m3</t>
  </si>
  <si>
    <t>m3</t>
  </si>
  <si>
    <t>Betoon-väikeplokist veetöötlusjaama hoone osa (mahutitega ühe katuse all)</t>
  </si>
  <si>
    <t>m2</t>
  </si>
  <si>
    <t>Veetöötlustehnoloogia (raua- ja mangaani eraldus 80 m3/h, NaOCl doseerimine)</t>
  </si>
  <si>
    <t>Survetõstepumpla, veetöötlusseadmete ja mahutite tehnoloogiline torustik</t>
  </si>
  <si>
    <t>Tehnoloogilised seadmed, armatuur ja pumbad</t>
  </si>
  <si>
    <t>kmpl</t>
  </si>
  <si>
    <t>Veetöötlusjaama elekter ja automaatika</t>
  </si>
  <si>
    <t>Elektri liitumistasu, 80 A</t>
  </si>
  <si>
    <t>tasu</t>
  </si>
  <si>
    <t>Juurdepääsutee ja pumpla esine teenindusplats</t>
  </si>
  <si>
    <t xml:space="preserve">Pumplahooned kahele eraldiasetsevale puurkaevule </t>
  </si>
  <si>
    <t xml:space="preserve">Keevisvõrk piirdeaed VTJ ümber, piirdeaiad puurkaevude ümber </t>
  </si>
  <si>
    <t xml:space="preserve">Jaama veevarustuse ühendustorustikud PE De160
</t>
  </si>
  <si>
    <t>Jaama kanalisatsiooni ühendustorustik PVC De160</t>
  </si>
  <si>
    <t>Äigrumäe veehaardekompleksi investeering kokku</t>
  </si>
  <si>
    <t>1.1.3</t>
  </si>
  <si>
    <t>Pärnamäe survetõstepumpla rajamine</t>
  </si>
  <si>
    <t xml:space="preserve">Raudbetoonist mahutite rajamine mahuga 2x400 m3 </t>
  </si>
  <si>
    <t>Betoon-väikeplokist survetõstepumpla hoone osa (mahutitega ühe katuse all)</t>
  </si>
  <si>
    <t>Survetõstepumpla ja mahutite tehnoloogiline torustik</t>
  </si>
  <si>
    <t>Survetõstepumpla tehnoloogilised seadmed, armatuur ja pumbad</t>
  </si>
  <si>
    <t>Survetõstepumpla desinfitseerimissüsteemid (UV+ NaOCl doseerimine)</t>
  </si>
  <si>
    <t>Survetõstepumpla elekter-automaatika</t>
  </si>
  <si>
    <t xml:space="preserve">Keevisvõrk piirdeaed </t>
  </si>
  <si>
    <t>Pärnamäe survetõstepumpla rajamise investeering kokku</t>
  </si>
  <si>
    <t>Prangli saare veevarustuspumpla ja veetöötlusjaama rekonstrueerimine</t>
  </si>
  <si>
    <t xml:space="preserve">Pilootseadme väljaehitamine ja katsetuste läbiviimine  </t>
  </si>
  <si>
    <t>Toorveetorustiku rajamine ja puurkaevu automaatika</t>
  </si>
  <si>
    <t>Tehnoloogilised seadmed orgaaniliselt seotud raua ja orgaanika eemaldamiseks, ultrafiltratsioon, ioonvahetus</t>
  </si>
  <si>
    <t xml:space="preserve">Veetöötlusjaama ümber-ehitustööd, elektri- ja automaatikatööd, kõrvalasuva ruumi kasutuselevõtt (sh soojustamine) </t>
  </si>
  <si>
    <t>Prangli saare veevarustuspumpla ja veetöötlusjaama rekonstrueerimise investeering kokku</t>
  </si>
  <si>
    <t>Veetorustiku rajamine</t>
  </si>
  <si>
    <t>1.1.5</t>
  </si>
  <si>
    <t>Rohuneeme tee, Rohuneeme 107 - Sadama tee, de110</t>
  </si>
  <si>
    <t>1.1.6</t>
  </si>
  <si>
    <t>Rohuneeme tee, Rohuneeme 51 kinnistu kõrval, de110</t>
  </si>
  <si>
    <t>Rohuneeme tee, Rohuneeme 51 kinnistu kõrval</t>
  </si>
  <si>
    <t>1.1.7</t>
  </si>
  <si>
    <t>Reinu tee reoveepuhasti ühendustorustik, de110</t>
  </si>
  <si>
    <t>Reinu tee reoveepuhasti ühendustorustik</t>
  </si>
  <si>
    <t>1.1.8</t>
  </si>
  <si>
    <t>Pärtle tee, de110</t>
  </si>
  <si>
    <t>Pärtle tee</t>
  </si>
  <si>
    <t>1.1.9</t>
  </si>
  <si>
    <t>Pärnamäe tee, STP ühendustorustikudm de225</t>
  </si>
  <si>
    <t>Pärnamäe tee, STP ühendustorustikud</t>
  </si>
  <si>
    <t>1.1.10</t>
  </si>
  <si>
    <t>Männikusalu, de110</t>
  </si>
  <si>
    <t>Männikusalu</t>
  </si>
  <si>
    <t>1.1.11</t>
  </si>
  <si>
    <t>Äigrumäe puurkaevude toorveetorustik, de160</t>
  </si>
  <si>
    <t>Äigrumäe puurkaevude toorveetorustik</t>
  </si>
  <si>
    <t>1.1.12</t>
  </si>
  <si>
    <t>Äigrumäe puurkaevude toorveetorustik, de110</t>
  </si>
  <si>
    <t>1.1.13</t>
  </si>
  <si>
    <t>Käära tee 2, STP ühendustorustikud, de160</t>
  </si>
  <si>
    <t>Käära tee 2, STP ühendustorustikud</t>
  </si>
  <si>
    <t>1.1.14</t>
  </si>
  <si>
    <t>Käära tee, de110</t>
  </si>
  <si>
    <t>Käära tee</t>
  </si>
  <si>
    <t>1.1.15</t>
  </si>
  <si>
    <t>Altmetsa tee, de110</t>
  </si>
  <si>
    <t>Altmetsa tee</t>
  </si>
  <si>
    <t>1.1.16</t>
  </si>
  <si>
    <t>Puurkaevu nr 66579 toorveetoru, de90</t>
  </si>
  <si>
    <t>Kokku</t>
  </si>
  <si>
    <t>1.1.17</t>
  </si>
  <si>
    <t>Hüdrantide paigaldamine Metsalille, Kähriku tn</t>
  </si>
  <si>
    <t>Viimsi veevõrgu rajamise investeering kokku (lühiajalises programmis)</t>
  </si>
  <si>
    <t>Veetorustiku rekonstrueerimine</t>
  </si>
  <si>
    <t>1.1.18</t>
  </si>
  <si>
    <t>Rohuneeme tee 80, de110</t>
  </si>
  <si>
    <t>Rohuneeme tee 80</t>
  </si>
  <si>
    <t>1.1.19</t>
  </si>
  <si>
    <t>Vardi tee, de160</t>
  </si>
  <si>
    <t>Vardi tee</t>
  </si>
  <si>
    <t>1.1.20</t>
  </si>
  <si>
    <t>1.1.21</t>
  </si>
  <si>
    <t>Nurme tee, de110</t>
  </si>
  <si>
    <t>Nurme tee</t>
  </si>
  <si>
    <t>1.1.22</t>
  </si>
  <si>
    <t>Haabneeme rannaala, Vahtra, Sanglepa, de160</t>
  </si>
  <si>
    <t>Haabneeme rannaala, Vahtra, Sanglepa</t>
  </si>
  <si>
    <t>1.1.23</t>
  </si>
  <si>
    <t>Kannikese tee, de110</t>
  </si>
  <si>
    <t>Kannikese tee</t>
  </si>
  <si>
    <t>1.1.24</t>
  </si>
  <si>
    <t>Külavainu tee, de110</t>
  </si>
  <si>
    <t>Külavainu tee</t>
  </si>
  <si>
    <t>1.1.25</t>
  </si>
  <si>
    <t>1.1.26</t>
  </si>
  <si>
    <t>Puisniidu, Karusambla tee, de110</t>
  </si>
  <si>
    <t>Puisniidu, Karusambla tee</t>
  </si>
  <si>
    <t>1.1.27</t>
  </si>
  <si>
    <t>Metsaääre tee, de110</t>
  </si>
  <si>
    <t>Metsaääre tee</t>
  </si>
  <si>
    <t>1.1.28</t>
  </si>
  <si>
    <t>Loosivälja tee 17, de40/50/63</t>
  </si>
  <si>
    <t>Loosivälja tee 17</t>
  </si>
  <si>
    <t>1.1.29</t>
  </si>
  <si>
    <t>Hüdrantide asendamine Kivineeme tee, Suur-Ringtee, Rohuneeme, Puisniidu, Karusambla Tee</t>
  </si>
  <si>
    <t>kmpl, töö</t>
  </si>
  <si>
    <t>Viimsi veevõrgu rekonstrueerimise investeering kokku (lühiajalises programmis)</t>
  </si>
  <si>
    <t>Ühiskanalisatsiooni investeeringud</t>
  </si>
  <si>
    <t>Kanalisatsioonivõrgu rajamine</t>
  </si>
  <si>
    <t>1.2.1</t>
  </si>
  <si>
    <t>Ristiku jalgtee, de630</t>
  </si>
  <si>
    <t>Ristiku jalgtee</t>
  </si>
  <si>
    <t>1.2.2</t>
  </si>
  <si>
    <t>Hundi tee 20b, de160-200</t>
  </si>
  <si>
    <t>Hundi tee 20b</t>
  </si>
  <si>
    <t>1.2.3</t>
  </si>
  <si>
    <t>Pärnamäe tee, STP kanalitorustik, de160-200</t>
  </si>
  <si>
    <t>Pärnamäe tee, STP kanalitorustik</t>
  </si>
  <si>
    <t>1.2.4</t>
  </si>
  <si>
    <t>Käära tee, Laiaküla STP kanalitorustik, de160-200</t>
  </si>
  <si>
    <t>Käära tee, Laiaküla STP kanalitorustik</t>
  </si>
  <si>
    <t>1.2.5</t>
  </si>
  <si>
    <t>Suurekivi tee, de250</t>
  </si>
  <si>
    <t>Suurekivi tee</t>
  </si>
  <si>
    <t>1.2.6</t>
  </si>
  <si>
    <t>Pärnamäe tee, STP kanalitorustik, survetorustik, de110</t>
  </si>
  <si>
    <t>1.2.7</t>
  </si>
  <si>
    <t>Vardi tee (2 liini kokku), survetorustik, de250</t>
  </si>
  <si>
    <t>Vardi tee (2 liini kokku)</t>
  </si>
  <si>
    <t>1.2.8</t>
  </si>
  <si>
    <t>Männikusalu, survetorustik, de200</t>
  </si>
  <si>
    <t>Reoveepumplate rajamine</t>
  </si>
  <si>
    <t>1.2.9</t>
  </si>
  <si>
    <t>Metskitse tee,  ≥10 l/s</t>
  </si>
  <si>
    <t>Metskitse tee</t>
  </si>
  <si>
    <t>1.2.10</t>
  </si>
  <si>
    <r>
      <t xml:space="preserve">Pärnamäe tee, STP kanalipumpla, </t>
    </r>
    <r>
      <rPr>
        <sz val="9"/>
        <color theme="1"/>
        <rFont val="Calibri"/>
        <family val="2"/>
      </rPr>
      <t>≥10 l/s</t>
    </r>
  </si>
  <si>
    <t>Pärnamäe tee, STP kanalipumpla</t>
  </si>
  <si>
    <t>Viimsi ühiskanalisatsiooni rajamise investeering kokku</t>
  </si>
  <si>
    <t>Kanalisatsioonivõrgu rekonstrueerimine</t>
  </si>
  <si>
    <t>1.2.11</t>
  </si>
  <si>
    <t>Järve tee, de160-200</t>
  </si>
  <si>
    <t>Järve tee</t>
  </si>
  <si>
    <t>1.2.12</t>
  </si>
  <si>
    <t>Kaluri tee, de630</t>
  </si>
  <si>
    <t>Kaluri tee</t>
  </si>
  <si>
    <t>1.2.13</t>
  </si>
  <si>
    <t>1.2.14</t>
  </si>
  <si>
    <t>Vardi tee, de160-200</t>
  </si>
  <si>
    <t>1.2.15</t>
  </si>
  <si>
    <t>Nurme tee, de160-200</t>
  </si>
  <si>
    <t>1.2.16</t>
  </si>
  <si>
    <t>Männi tee, de400</t>
  </si>
  <si>
    <t>Männi tee</t>
  </si>
  <si>
    <t>1.2.17</t>
  </si>
  <si>
    <t>Mereranna tee 2, 4 , 6, Merelaine 2, de160-200</t>
  </si>
  <si>
    <t>Mereranna tee 2, 4 , 6, Merelaine 2</t>
  </si>
  <si>
    <t>1.2.18</t>
  </si>
  <si>
    <t>Mereranna tee, de400</t>
  </si>
  <si>
    <t>Mereranna tee</t>
  </si>
  <si>
    <t>1.2.19</t>
  </si>
  <si>
    <t>Mereranna-Kaluri tee, de400</t>
  </si>
  <si>
    <t>Mereranna-Kaluri tee</t>
  </si>
  <si>
    <t>1.2.20</t>
  </si>
  <si>
    <t>Tulbiaia tee, de315</t>
  </si>
  <si>
    <t>Tulbiaia tee</t>
  </si>
  <si>
    <t>1.2.21</t>
  </si>
  <si>
    <t>Suur-Gerbera, de315</t>
  </si>
  <si>
    <t>Suur-Gerbera</t>
  </si>
  <si>
    <t>1.2.22</t>
  </si>
  <si>
    <t>Suur-Gerbera/Kõivu raudtee ülesõit, de315</t>
  </si>
  <si>
    <t>Suur-Gerbera/Kõivu raudtee ülesõit</t>
  </si>
  <si>
    <t>1.2.23</t>
  </si>
  <si>
    <t>Järve tee, de160</t>
  </si>
  <si>
    <t>1.2.24</t>
  </si>
  <si>
    <t>Vanapere põik (2 liini kokku), survetorustik, de225</t>
  </si>
  <si>
    <t>Vanapere põik (2 liini kokku)</t>
  </si>
  <si>
    <t>1.2.25</t>
  </si>
  <si>
    <t>Vardi tee (2 liini kokku), survetorustik, de225</t>
  </si>
  <si>
    <t>1.2.26</t>
  </si>
  <si>
    <t>Puisniidu, Karusambla tee, vaakumkanalisatsiooni torustik, de110</t>
  </si>
  <si>
    <t>Reoveepumplate rekonstrueerimine</t>
  </si>
  <si>
    <t>1.2.27</t>
  </si>
  <si>
    <t>Pringi,  ≥10 l/s</t>
  </si>
  <si>
    <t>Viimsi ühiskanalisatsiooni rekonstrueerimise investeering kokku</t>
  </si>
  <si>
    <t>Reinu tee reoveepuhasti rajamine</t>
  </si>
  <si>
    <t>Reinu tee puhastiga seotud kulud lühiajalises programmis</t>
  </si>
  <si>
    <t>1.2.28</t>
  </si>
  <si>
    <t>Uue reoveepuhasti tehnohoone rajamine (Viimsi metskonna 79 kinnistu maa äärmises loodeosas moodustatav kinnistu)</t>
  </si>
  <si>
    <t>1.2.29</t>
  </si>
  <si>
    <t>Mahutite rajamine (SBR mahutid, ühtlustusmahuti, väljavoolu ühtlusti</t>
  </si>
  <si>
    <t>1.2.30</t>
  </si>
  <si>
    <t>Küte, ventilatsioon, elekter</t>
  </si>
  <si>
    <t>1.2.31</t>
  </si>
  <si>
    <t>Tehnoloogilised seadmed</t>
  </si>
  <si>
    <t>1.2.32</t>
  </si>
  <si>
    <t>Platsid, teed, haljastus, piirdeaed</t>
  </si>
  <si>
    <t xml:space="preserve">Reinu tee puhasti rajamisega kaasnevad kulud torustikele lühiajalises programmis </t>
  </si>
  <si>
    <t>1.2.33</t>
  </si>
  <si>
    <t>Reoveepuhasti väljavoolutoru, Reinu tee, Rohuneeme tee, kinnistule Rummu rand (89001:001:1669), de500</t>
  </si>
  <si>
    <t>Reoveepuhasti väljavoolutoru, Reinu tee, Rohuneeme tee, kinnistule Rummu rand (89001:001:1669)</t>
  </si>
  <si>
    <t>1.2.34</t>
  </si>
  <si>
    <t>Puhasti merrelask, 1000 m + ankurdamine, hajutamine düüsidega, de500</t>
  </si>
  <si>
    <t>Puhasti merrelask, 1000 m + ankurdamine, hajutamine düüsidega</t>
  </si>
  <si>
    <t>1.2.35</t>
  </si>
  <si>
    <t xml:space="preserve">Puhasti sissevoolutorud (2 liini), de250 </t>
  </si>
  <si>
    <t>1.2.36</t>
  </si>
  <si>
    <t>Sulgarmatuuri sõlm Reinu tee L18 kinnistul</t>
  </si>
  <si>
    <t>1.2.37</t>
  </si>
  <si>
    <t>Uus-Kooli pumpla (Nurme tee 2) rekonstrueerimine peapumplaks, tootlikkus 50 l/s. Uue pumpla rajamine</t>
  </si>
  <si>
    <t>kmpl,töö</t>
  </si>
  <si>
    <t>1.2.38</t>
  </si>
  <si>
    <t>Rohuneeme tee De160 survetorustike ümberühendamine sissevooluga Uus-Kooli pumplasse (3 liini)</t>
  </si>
  <si>
    <t>1.2.39</t>
  </si>
  <si>
    <t>Tellissaare pumpla reovee survetoru ringiehitamine , de160</t>
  </si>
  <si>
    <t>1.2.40</t>
  </si>
  <si>
    <t>Sookalda pumpla reovee survetoru ringiehitamine, de160</t>
  </si>
  <si>
    <t>Reoveepuhasti rajamise investeeringud lühiajalises programmis kokku</t>
  </si>
  <si>
    <t>Kõik kokku Viimsi valla lühiajaline prgramm</t>
  </si>
  <si>
    <t>Pikaajaline programm 2028-2036</t>
  </si>
  <si>
    <t>Veevarustuspumplad</t>
  </si>
  <si>
    <t>2.1.1</t>
  </si>
  <si>
    <t>Laiaküla survetõstepumpla rajamine</t>
  </si>
  <si>
    <t xml:space="preserve">Raudbetoonist mahutite rajamine mahuga 2x150 m3 </t>
  </si>
  <si>
    <t>Elektri liitumistasu, 63 A</t>
  </si>
  <si>
    <t>2.1.2</t>
  </si>
  <si>
    <t>Rohuneeme survetõstepumpla rajamine</t>
  </si>
  <si>
    <t xml:space="preserve">Raudbetoonist mahutite rajamine mahuga 2x60 m3 </t>
  </si>
  <si>
    <t xml:space="preserve">Olemasoleva puurkaevu (188) tehnoloogia ja süsteemi ühendamine </t>
  </si>
  <si>
    <t>Rohuneeme survetõstepumpla rajamise investeering kokku</t>
  </si>
  <si>
    <t>2.1.3</t>
  </si>
  <si>
    <t>Rohuneeme tee, Sadama tee-Mereniidu tee, de110</t>
  </si>
  <si>
    <t>Rohuneeme tee, Sadama tee-Mereniidu tee</t>
  </si>
  <si>
    <t>2.1.4</t>
  </si>
  <si>
    <t>Vanapere tee, de110</t>
  </si>
  <si>
    <t>Vanapere tee</t>
  </si>
  <si>
    <t>2.1.5</t>
  </si>
  <si>
    <t>Mustika-Metsaveere, de110</t>
  </si>
  <si>
    <t>Mustika-Metsaveere</t>
  </si>
  <si>
    <t>2.1.6</t>
  </si>
  <si>
    <t>Nugise tee, de110</t>
  </si>
  <si>
    <t>Nugise tee</t>
  </si>
  <si>
    <t>2.1.7</t>
  </si>
  <si>
    <t>Talu tee, de110</t>
  </si>
  <si>
    <t>Talu tee</t>
  </si>
  <si>
    <t>2.1.8</t>
  </si>
  <si>
    <t>Muuli tee / Kaluri tee (Kivila pumpla juures), de160</t>
  </si>
  <si>
    <t>Muuli tee / Kaluri tee (Kivila pumpla juures)</t>
  </si>
  <si>
    <t>2.1.9</t>
  </si>
  <si>
    <t>Laanekivi tee, Metsalille tee, Kähriku tee, de110</t>
  </si>
  <si>
    <t>Laanekivi tee, Metsalille tee, Kähriku tee</t>
  </si>
  <si>
    <t>2.1.10</t>
  </si>
  <si>
    <t>Tuletorni tee, de110</t>
  </si>
  <si>
    <t>Tuletorni tee</t>
  </si>
  <si>
    <t>2.1.11</t>
  </si>
  <si>
    <t>Viimsi metskond 81 / Ampri tee 9, de110</t>
  </si>
  <si>
    <t>Viimsi metskond 81 / Ampri tee 9</t>
  </si>
  <si>
    <t>2.1.12</t>
  </si>
  <si>
    <t>Paelille tee, Alajaama tee, de160</t>
  </si>
  <si>
    <t>Paelille tee, Alajaama tee</t>
  </si>
  <si>
    <t>2.1.13</t>
  </si>
  <si>
    <t>Kaare, Alajaama tee, de110</t>
  </si>
  <si>
    <t>Kaare, Alajaama tee</t>
  </si>
  <si>
    <t>2.1.14</t>
  </si>
  <si>
    <t>Paelille tee, de160</t>
  </si>
  <si>
    <t>Paelille tee</t>
  </si>
  <si>
    <t>2.1.15</t>
  </si>
  <si>
    <t>Hiireotsa, de110</t>
  </si>
  <si>
    <t>Hiireotsa</t>
  </si>
  <si>
    <t>2.1.16</t>
  </si>
  <si>
    <t>Hiireotsa, de40-50-63</t>
  </si>
  <si>
    <t>2.1.17</t>
  </si>
  <si>
    <t>Lännekalda, de40-50-63</t>
  </si>
  <si>
    <t>Lännekalda</t>
  </si>
  <si>
    <t>2.1.18</t>
  </si>
  <si>
    <t>Kalevi tee, de40-50-63</t>
  </si>
  <si>
    <t>Kalevi tee</t>
  </si>
  <si>
    <t>2.1.19</t>
  </si>
  <si>
    <t>Ojamaa-Kiviranna, de110</t>
  </si>
  <si>
    <t>Ojamaa-Kiviranna</t>
  </si>
  <si>
    <t>2.1.20</t>
  </si>
  <si>
    <t>Väike-Käspre, de110</t>
  </si>
  <si>
    <t>Väike-Käspre</t>
  </si>
  <si>
    <t>2.1.21</t>
  </si>
  <si>
    <t>Käspre, de110</t>
  </si>
  <si>
    <t>Käspre</t>
  </si>
  <si>
    <t>2.1.22</t>
  </si>
  <si>
    <t>Lilleoru, de110</t>
  </si>
  <si>
    <t>Lilleoru</t>
  </si>
  <si>
    <t>2.1.23</t>
  </si>
  <si>
    <t>Lilleoru, de40-50-63</t>
  </si>
  <si>
    <t>2.1.24</t>
  </si>
  <si>
    <t>Muuga ja Muuga põik tee, de110</t>
  </si>
  <si>
    <t>Muuga ja Muuga põik tee</t>
  </si>
  <si>
    <t>2.1.25</t>
  </si>
  <si>
    <t>Hüdrantide paigaldamine Hiireotsa, Muuga põik tee, Talu tee, Paelille tee</t>
  </si>
  <si>
    <t>Viimsi veevõrgu rajamise investeering kokku (pikaajalises programmis)</t>
  </si>
  <si>
    <t>2.1.26</t>
  </si>
  <si>
    <t>Kivineeme tee, Suur-Ringtee, de110</t>
  </si>
  <si>
    <t>Kivineeme tee, Suur-Ringtee</t>
  </si>
  <si>
    <t>2.1.27</t>
  </si>
  <si>
    <t>Annuse tee, de110</t>
  </si>
  <si>
    <t>Annuse tee</t>
  </si>
  <si>
    <t>2.1.28</t>
  </si>
  <si>
    <t>2.1.29</t>
  </si>
  <si>
    <t>2.1.30</t>
  </si>
  <si>
    <t>Vardi tee, de110</t>
  </si>
  <si>
    <t>2.1.31</t>
  </si>
  <si>
    <t>2.1.32</t>
  </si>
  <si>
    <t>Nurme tee, de160</t>
  </si>
  <si>
    <t>2.1.33</t>
  </si>
  <si>
    <t>Kaluri tee 5, de160</t>
  </si>
  <si>
    <t>Kaluri tee 5</t>
  </si>
  <si>
    <t>2.1.34</t>
  </si>
  <si>
    <t>Teigari tee, de110</t>
  </si>
  <si>
    <t>Teigari tee</t>
  </si>
  <si>
    <t>2.1.35</t>
  </si>
  <si>
    <t>Sadama tee, Kelnase, Idaotsa, Prangli saar, de110</t>
  </si>
  <si>
    <t>Sadama tee, Kelnase, Idaotsa</t>
  </si>
  <si>
    <t>2.1.36</t>
  </si>
  <si>
    <t>Hüdrantide asendamine Annuse tee, Vanapere tee, Vardi tee</t>
  </si>
  <si>
    <t>Viimsi veevõrgu rekonstrueerimise investeering kokku (pikaajalises programmis)</t>
  </si>
  <si>
    <t>2.2.1</t>
  </si>
  <si>
    <t>Rootsi tee, de160-200</t>
  </si>
  <si>
    <t>Rootsi tee</t>
  </si>
  <si>
    <t>2.2.2</t>
  </si>
  <si>
    <t>Talu tee, de160-200</t>
  </si>
  <si>
    <t>2.2.3</t>
  </si>
  <si>
    <t>Muuli tee 49, de630</t>
  </si>
  <si>
    <t>Muuli tee 49</t>
  </si>
  <si>
    <t>2.2.4</t>
  </si>
  <si>
    <t>Muuga põik tee, de160-200</t>
  </si>
  <si>
    <t>Muuga põik tee</t>
  </si>
  <si>
    <t>2.2.5</t>
  </si>
  <si>
    <t>Prangli saare isevoolne kanalitorustik, de160-200</t>
  </si>
  <si>
    <t>Prangli saare isevoolne kanalitorustik</t>
  </si>
  <si>
    <t>2.2.6</t>
  </si>
  <si>
    <t>Rohuneeme tee, Rootsi tee, survetorustik, de110</t>
  </si>
  <si>
    <t>Rohuneeme tee, Rootsi tee</t>
  </si>
  <si>
    <t>2.2.7</t>
  </si>
  <si>
    <t>Talu tee, survetorustik, de110</t>
  </si>
  <si>
    <t>2.2.8</t>
  </si>
  <si>
    <t>Kalevi tee, survetorustik, de63</t>
  </si>
  <si>
    <t>2.2.9</t>
  </si>
  <si>
    <t>Prangli saare survekanalitorustik, survetorustik, de90-110</t>
  </si>
  <si>
    <t>Prangli saare survekanalitorustik</t>
  </si>
  <si>
    <t>2.2.10</t>
  </si>
  <si>
    <t>Lännekalda tee, vaakumtorustik, de110</t>
  </si>
  <si>
    <t>Lännekalda tee</t>
  </si>
  <si>
    <t>2.2.11</t>
  </si>
  <si>
    <t>Prangli saare vaakumtorustik, de90-110</t>
  </si>
  <si>
    <t>Prangli saare vaakumtorustik</t>
  </si>
  <si>
    <t>2.2.12</t>
  </si>
  <si>
    <t>Prangli saare vaakumtorustik, de125-160</t>
  </si>
  <si>
    <t>2.2.13</t>
  </si>
  <si>
    <t>Talu tee,  ≥10 l/s</t>
  </si>
  <si>
    <t>2.2.14</t>
  </si>
  <si>
    <r>
      <t xml:space="preserve">Prangli saare reoveepumpla, </t>
    </r>
    <r>
      <rPr>
        <sz val="9"/>
        <color theme="1"/>
        <rFont val="Calibri"/>
        <family val="2"/>
      </rPr>
      <t>5 l/s</t>
    </r>
  </si>
  <si>
    <t>2.2.15</t>
  </si>
  <si>
    <r>
      <t>Prangli saare reoveepumpla, 5</t>
    </r>
    <r>
      <rPr>
        <sz val="9"/>
        <color theme="1"/>
        <rFont val="Calibri"/>
        <family val="2"/>
      </rPr>
      <t xml:space="preserve"> l/s</t>
    </r>
  </si>
  <si>
    <t>2.2.16</t>
  </si>
  <si>
    <t>Kivineeme, Suur-Ringtee, Kalmistu tee, de160</t>
  </si>
  <si>
    <t>Kivineeme, Suur-Ringtee, Kalmistu tee</t>
  </si>
  <si>
    <t>2.2.17</t>
  </si>
  <si>
    <t>Annuse tee, de250</t>
  </si>
  <si>
    <t>2.2.18</t>
  </si>
  <si>
    <t>Vanapere tee, de250</t>
  </si>
  <si>
    <t>2.2.19</t>
  </si>
  <si>
    <t>Nurme tee, Metsalille tee, de160-200</t>
  </si>
  <si>
    <t>Nurme tee, Metsalille tee</t>
  </si>
  <si>
    <t>2.2.20</t>
  </si>
  <si>
    <t>Kannikese, Võilille, de200-250</t>
  </si>
  <si>
    <t>Kannikese, Võilille</t>
  </si>
  <si>
    <t>2.2.21</t>
  </si>
  <si>
    <t>Teigari tee, de160-200</t>
  </si>
  <si>
    <t>2.2.22</t>
  </si>
  <si>
    <t>Käspre tee, de160-200</t>
  </si>
  <si>
    <t>Käspre tee</t>
  </si>
  <si>
    <t>2.2.23</t>
  </si>
  <si>
    <t>Lilleoru tee, de160-200</t>
  </si>
  <si>
    <t>Lilleoru tee</t>
  </si>
  <si>
    <t>2.2.24</t>
  </si>
  <si>
    <t>Kivineeme, Suur-Ringtee, Kalmistu tee, survetorustik, de110</t>
  </si>
  <si>
    <t>2.2.25</t>
  </si>
  <si>
    <t>Annuse tee  (2 liini kokku), survetorustik, de110</t>
  </si>
  <si>
    <t>Annuse tee  (2 liini kokku)</t>
  </si>
  <si>
    <t>2.2.26</t>
  </si>
  <si>
    <t>Vardi tee  (2 liini kokku), survetorustik, de225</t>
  </si>
  <si>
    <t>Vardi tee  (2 liini kokku)</t>
  </si>
  <si>
    <t>2.2.27</t>
  </si>
  <si>
    <t>Nurme tee 2 (2 liini kokku), survetorustik, de225</t>
  </si>
  <si>
    <t>Nurme tee 2 (2 liini kokku)</t>
  </si>
  <si>
    <t>KIvineeme, 5-10 l/s</t>
  </si>
  <si>
    <t>Viimsi ühiskanalisatsiooni rekonstrueerimise investeering pikaajalises programmis kokku</t>
  </si>
  <si>
    <t>Reinu tee puhastiga seotud kulud pikaajalises programmis</t>
  </si>
  <si>
    <t>2.2.29</t>
  </si>
  <si>
    <t>2.2.30</t>
  </si>
  <si>
    <t>2.2.31</t>
  </si>
  <si>
    <t>2.2.32</t>
  </si>
  <si>
    <t>2.2.33</t>
  </si>
  <si>
    <t xml:space="preserve">Reinu tee puhasti rajamisega kaasnevad kulud torustikele pikaajalises programmis 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</si>
  <si>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</si>
  <si>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</si>
  <si>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</si>
  <si>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</si>
  <si>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</si>
  <si>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</si>
  <si>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</si>
  <si>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</si>
  <si>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Reoveepuhasti rajamise investeeringud pikaajalises programmis kokku</t>
  </si>
  <si>
    <t>Kõik kokku Viimsi valla pikaajaline prgramm</t>
  </si>
  <si>
    <t>Kõik kokku Viimsi valla lühi- ja pikaajaline prgramm</t>
  </si>
  <si>
    <t>Amortisatsiooni aeg</t>
  </si>
  <si>
    <t>15 a</t>
  </si>
  <si>
    <t>40 a</t>
  </si>
  <si>
    <t xml:space="preserve">Uhtevee äravoolutorustiku rajamine, isevoolne torustik L=55 m
Materjal: PVC SN 8 de160
</t>
  </si>
  <si>
    <r>
      <t>Settemahuti rajamine uhtevee kogumiseks ja eeltöötluseks, 10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</si>
  <si>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Uhteveepumpla rajamine 2 pumpa, kompaktne plastmahuti PE või klaasplast, D=1400mm</t>
  </si>
  <si>
    <t xml:space="preserve">Uhtevee äravoolutorustiku rajamine, survetorustik, PE, De63mm PN6 L=220 m
(suundpuurimisega)
</t>
  </si>
  <si>
    <t>Veevõrgu rek ja ehitamine</t>
  </si>
  <si>
    <t>Kanalisatsioonivõrgu rek ja ehitamine</t>
  </si>
  <si>
    <t xml:space="preserve">ühikmaksu-mus, eur/m </t>
  </si>
  <si>
    <t>Maht, m</t>
  </si>
  <si>
    <t>Makusmus, eur</t>
  </si>
  <si>
    <t>I etapp</t>
  </si>
  <si>
    <t>de32</t>
  </si>
  <si>
    <t>de110</t>
  </si>
  <si>
    <t>de50</t>
  </si>
  <si>
    <t>de160</t>
  </si>
  <si>
    <t>de63</t>
  </si>
  <si>
    <t>de200 eh</t>
  </si>
  <si>
    <t>de110 ehit</t>
  </si>
  <si>
    <t>de200 rek</t>
  </si>
  <si>
    <t>de110 rek</t>
  </si>
  <si>
    <t>Projekteerimine, 5%</t>
  </si>
  <si>
    <t>Projektijuh-timine/omaniku-järelevalve, 10%</t>
  </si>
  <si>
    <t>Ettenägematud kulud/hinna-kõikumised, 5%</t>
  </si>
  <si>
    <t>II etapp</t>
  </si>
  <si>
    <t>de200</t>
  </si>
  <si>
    <t>kokku</t>
  </si>
  <si>
    <t>Koos kanaliga</t>
  </si>
  <si>
    <t>Ettenägematud kulud/hinna-kõikumised,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</si>
</sst>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" fontId="0" fillId="0" borderId="0" xfId="0" applyNumberFormat="1"/>
    <xf numFmtId="0" fontId="5" fillId="2" borderId="3" xfId="0" applyFont="1" applyFill="1" applyBorder="1" applyAlignment="1">
      <alignment horizontal="center" wrapText="1"/>
    </xf>
    <xf numFmtId="0" fontId="6" fillId="0" borderId="0" xfId="0" applyFont="1"/>
    <xf numFmtId="0" fontId="5" fillId="2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6" fillId="5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6" fillId="5" borderId="1" xfId="0" applyFont="1" applyFill="1" applyBorder="1"/>
    <xf numFmtId="2" fontId="5" fillId="4" borderId="1" xfId="0" applyNumberFormat="1" applyFont="1" applyFill="1" applyBorder="1"/>
    <xf numFmtId="2" fontId="5" fillId="5" borderId="1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1" fontId="5" fillId="5" borderId="1" xfId="0" applyNumberFormat="1" applyFont="1" applyFill="1" applyBorder="1"/>
    <xf numFmtId="1" fontId="6" fillId="4" borderId="1" xfId="0" applyNumberFormat="1" applyFont="1" applyFill="1" applyBorder="1"/>
    <xf numFmtId="1" fontId="5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4" borderId="1" xfId="0" applyFont="1" applyFill="1" applyBorder="1" applyAlignment="1">
      <alignment wrapText="1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/>
    <xf numFmtId="1" fontId="5" fillId="4" borderId="0" xfId="0" applyNumberFormat="1" applyFont="1" applyFill="1"/>
    <xf numFmtId="1" fontId="5" fillId="5" borderId="0" xfId="0" applyNumberFormat="1" applyFont="1" applyFill="1"/>
    <xf numFmtId="0" fontId="11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justify" wrapText="1"/>
    </xf>
    <xf numFmtId="0" fontId="6" fillId="0" borderId="7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6" borderId="2" xfId="0" applyFont="1" applyFill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justify" wrapText="1"/>
    </xf>
    <xf numFmtId="0" fontId="5" fillId="0" borderId="7" xfId="0" applyFont="1" applyBorder="1" applyAlignment="1">
      <alignment horizontal="left" vertical="justify" wrapText="1"/>
    </xf>
    <xf numFmtId="0" fontId="5" fillId="0" borderId="5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justify"/>
    </xf>
    <xf numFmtId="0" fontId="6" fillId="0" borderId="7" xfId="0" applyFont="1" applyBorder="1" applyAlignment="1">
      <alignment horizontal="left" vertical="justify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justify" wrapText="1"/>
    </xf>
    <xf numFmtId="0" fontId="1" fillId="0" borderId="7" xfId="0" applyFont="1" applyBorder="1" applyAlignment="1">
      <alignment horizontal="left" vertical="justify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/>
    <xf numFmtId="3" fontId="5" fillId="5" borderId="1" xfId="0" applyNumberFormat="1" applyFont="1" applyFill="1" applyBorder="1"/>
    <xf numFmtId="3" fontId="5" fillId="4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0" fillId="0" borderId="0" xfId="0" applyNumberFormat="1"/>
    <xf numFmtId="0" fontId="6" fillId="0" borderId="1" xfId="0" applyFont="1" applyBorder="1" applyAlignment="1"/>
    <xf numFmtId="0" fontId="0" fillId="0" borderId="1" xfId="0" applyBorder="1" applyAlignment="1"/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8"/>
  <sheetViews>
    <sheetView tabSelected="1" topLeftCell="A247" zoomScale="130" zoomScaleNormal="130" workbookViewId="0">
      <pane ySplit="2220" topLeftCell="A277" activePane="bottomLeft"/>
      <selection pane="bottomLeft" activeCell="H286" sqref="H286"/>
      <selection activeCell="A7" sqref="A7:H7"/>
    </sheetView>
  </sheetViews>
  <sheetFormatPr defaultRowHeight="15"/>
  <cols>
    <col min="2" max="2" width="8.7109375" customWidth="1"/>
    <col min="3" max="3" width="9" customWidth="1"/>
    <col min="4" max="4" width="33" customWidth="1"/>
    <col min="6" max="6" width="7.7109375" customWidth="1"/>
    <col min="7" max="7" width="14.42578125" customWidth="1"/>
    <col min="8" max="8" width="23.140625" customWidth="1"/>
    <col min="9" max="9" width="10.85546875" customWidth="1"/>
    <col min="10" max="10" width="13" customWidth="1"/>
    <col min="11" max="11" width="10.28515625" customWidth="1"/>
    <col min="12" max="12" width="11.42578125" customWidth="1"/>
    <col min="13" max="13" width="12.28515625" customWidth="1"/>
  </cols>
  <sheetData>
    <row r="1" spans="1:14">
      <c r="A1" s="87" t="s">
        <v>0</v>
      </c>
      <c r="B1" s="87"/>
      <c r="C1" s="87"/>
      <c r="D1" s="87"/>
      <c r="E1" s="87"/>
      <c r="F1" s="87"/>
      <c r="G1" s="87"/>
      <c r="H1" s="87"/>
      <c r="I1" s="11"/>
      <c r="J1" s="11"/>
      <c r="K1" s="11"/>
      <c r="L1" s="11"/>
    </row>
    <row r="2" spans="1:14" ht="16.149999999999999" customHeight="1">
      <c r="A2" s="87"/>
      <c r="B2" s="87"/>
      <c r="C2" s="87"/>
      <c r="D2" s="87"/>
      <c r="E2" s="87"/>
      <c r="F2" s="87"/>
      <c r="G2" s="87"/>
      <c r="H2" s="87"/>
      <c r="I2" s="11"/>
      <c r="J2" s="11"/>
      <c r="K2" s="11"/>
      <c r="L2" s="11"/>
    </row>
    <row r="3" spans="1:14" ht="13.9" customHeight="1">
      <c r="A3" s="81" t="s">
        <v>1</v>
      </c>
      <c r="B3" s="81"/>
      <c r="C3" s="81"/>
      <c r="D3" s="81"/>
      <c r="E3" s="81"/>
      <c r="F3" s="81"/>
      <c r="G3" s="81"/>
      <c r="H3" s="81"/>
      <c r="I3" s="11"/>
      <c r="J3" s="11"/>
      <c r="K3" s="11"/>
      <c r="L3" s="11"/>
    </row>
    <row r="4" spans="1:14" ht="42" customHeight="1">
      <c r="A4" s="92" t="s">
        <v>2</v>
      </c>
      <c r="B4" s="10"/>
      <c r="C4" s="88" t="s">
        <v>3</v>
      </c>
      <c r="D4" s="89"/>
      <c r="E4" s="93" t="s">
        <v>4</v>
      </c>
      <c r="F4" s="93" t="s">
        <v>5</v>
      </c>
      <c r="G4" s="92" t="s">
        <v>6</v>
      </c>
      <c r="H4" s="97" t="s">
        <v>7</v>
      </c>
      <c r="I4" s="11"/>
      <c r="J4" s="11"/>
      <c r="K4" s="11"/>
      <c r="L4" s="11"/>
    </row>
    <row r="5" spans="1:14" ht="15" customHeight="1">
      <c r="A5" s="92"/>
      <c r="B5" s="12" t="s">
        <v>8</v>
      </c>
      <c r="C5" s="90"/>
      <c r="D5" s="91"/>
      <c r="E5" s="93"/>
      <c r="F5" s="93"/>
      <c r="G5" s="92"/>
      <c r="H5" s="98"/>
      <c r="I5" s="109" t="s">
        <v>9</v>
      </c>
      <c r="J5" s="109"/>
      <c r="K5" s="86" t="s">
        <v>10</v>
      </c>
      <c r="L5" s="86"/>
    </row>
    <row r="6" spans="1:14" ht="0.75" customHeight="1">
      <c r="A6" s="96" t="s">
        <v>11</v>
      </c>
      <c r="B6" s="109"/>
      <c r="C6" s="109"/>
      <c r="D6" s="109"/>
      <c r="E6" s="109"/>
      <c r="F6" s="109"/>
      <c r="G6" s="109"/>
      <c r="H6" s="109"/>
      <c r="I6" s="109"/>
      <c r="J6" s="109"/>
      <c r="K6" s="86"/>
      <c r="L6" s="86"/>
    </row>
    <row r="7" spans="1:14" ht="16.899999999999999" customHeight="1">
      <c r="A7" s="94" t="s">
        <v>12</v>
      </c>
      <c r="B7" s="95"/>
      <c r="C7" s="95"/>
      <c r="D7" s="95"/>
      <c r="E7" s="95"/>
      <c r="F7" s="95"/>
      <c r="G7" s="95"/>
      <c r="H7" s="95"/>
      <c r="I7" s="41" t="s">
        <v>13</v>
      </c>
      <c r="J7" s="41" t="s">
        <v>14</v>
      </c>
      <c r="K7" s="15" t="s">
        <v>15</v>
      </c>
      <c r="L7" s="16" t="s">
        <v>16</v>
      </c>
    </row>
    <row r="8" spans="1:14" ht="14.45" customHeight="1">
      <c r="A8" s="66" t="s">
        <v>17</v>
      </c>
      <c r="B8" s="67"/>
      <c r="C8" s="67"/>
      <c r="D8" s="67"/>
      <c r="E8" s="67"/>
      <c r="F8" s="67"/>
      <c r="G8" s="67"/>
      <c r="H8" s="68"/>
      <c r="I8" s="14"/>
      <c r="J8" s="14"/>
      <c r="K8" s="15"/>
      <c r="L8" s="16"/>
    </row>
    <row r="9" spans="1:14" ht="13.15" customHeight="1">
      <c r="A9" s="66" t="s">
        <v>18</v>
      </c>
      <c r="B9" s="67"/>
      <c r="C9" s="67"/>
      <c r="D9" s="67"/>
      <c r="E9" s="67"/>
      <c r="F9" s="67"/>
      <c r="G9" s="67"/>
      <c r="H9" s="68"/>
      <c r="I9" s="14"/>
      <c r="J9" s="14"/>
      <c r="K9" s="15"/>
      <c r="L9" s="16"/>
    </row>
    <row r="10" spans="1:14" ht="30.6" customHeight="1">
      <c r="A10" s="17"/>
      <c r="B10" s="13" t="s">
        <v>19</v>
      </c>
      <c r="C10" s="72" t="s">
        <v>20</v>
      </c>
      <c r="D10" s="73"/>
      <c r="E10" s="18"/>
      <c r="F10" s="18"/>
      <c r="G10" s="19"/>
      <c r="H10" s="20"/>
      <c r="I10" s="14"/>
      <c r="J10" s="14"/>
      <c r="K10" s="21"/>
      <c r="L10" s="21"/>
    </row>
    <row r="11" spans="1:14" ht="28.5" customHeight="1">
      <c r="A11" s="22">
        <f t="shared" ref="A11:A30" si="0">1+A10</f>
        <v>1</v>
      </c>
      <c r="B11" s="13"/>
      <c r="C11" s="84" t="s">
        <v>21</v>
      </c>
      <c r="D11" s="85"/>
      <c r="E11" s="22" t="s">
        <v>22</v>
      </c>
      <c r="F11" s="22">
        <v>3</v>
      </c>
      <c r="G11" s="23">
        <v>22000</v>
      </c>
      <c r="H11" s="24">
        <f>G11*F11</f>
        <v>66000</v>
      </c>
      <c r="I11" s="14">
        <f>+H11*1.15</f>
        <v>75900</v>
      </c>
      <c r="J11" s="14"/>
      <c r="K11" s="21">
        <f>+I11*0.0667</f>
        <v>5062.53</v>
      </c>
      <c r="L11" s="21"/>
    </row>
    <row r="12" spans="1:14" ht="24.6" customHeight="1">
      <c r="A12" s="22">
        <f t="shared" si="0"/>
        <v>2</v>
      </c>
      <c r="B12" s="22"/>
      <c r="C12" s="52" t="s">
        <v>23</v>
      </c>
      <c r="D12" s="53"/>
      <c r="E12" s="22" t="s">
        <v>24</v>
      </c>
      <c r="F12" s="22">
        <v>8</v>
      </c>
      <c r="G12" s="23">
        <v>7500</v>
      </c>
      <c r="H12" s="24">
        <f>G12*F12</f>
        <v>60000</v>
      </c>
      <c r="I12" s="14">
        <f>+H12*1.15</f>
        <v>69000</v>
      </c>
      <c r="J12" s="14"/>
      <c r="K12" s="21">
        <f>+I12*0.0667</f>
        <v>4602.2999999999993</v>
      </c>
      <c r="L12" s="21"/>
    </row>
    <row r="13" spans="1:14" ht="12.6" customHeight="1">
      <c r="A13" s="74" t="s">
        <v>25</v>
      </c>
      <c r="B13" s="79"/>
      <c r="C13" s="79"/>
      <c r="D13" s="79"/>
      <c r="E13" s="79"/>
      <c r="F13" s="79"/>
      <c r="G13" s="65"/>
      <c r="H13" s="20">
        <f>SUM(H11:H12)</f>
        <v>126000</v>
      </c>
      <c r="I13" s="37"/>
      <c r="J13" s="37"/>
      <c r="K13" s="21"/>
      <c r="L13" s="21"/>
      <c r="N13" s="9">
        <f>H15+H33+H46+H54+H72+H89</f>
        <v>3321177</v>
      </c>
    </row>
    <row r="14" spans="1:14" ht="12.6" customHeight="1">
      <c r="A14" s="63" t="s">
        <v>26</v>
      </c>
      <c r="B14" s="64"/>
      <c r="C14" s="64"/>
      <c r="D14" s="64"/>
      <c r="E14" s="64"/>
      <c r="F14" s="64"/>
      <c r="G14" s="65"/>
      <c r="H14" s="24">
        <f>H13*0.15</f>
        <v>18900</v>
      </c>
      <c r="I14" s="14"/>
      <c r="J14" s="14"/>
      <c r="K14" s="27"/>
      <c r="L14" s="27"/>
    </row>
    <row r="15" spans="1:14" ht="12.6" customHeight="1">
      <c r="A15" s="74" t="s">
        <v>27</v>
      </c>
      <c r="B15" s="64"/>
      <c r="C15" s="64"/>
      <c r="D15" s="64"/>
      <c r="E15" s="64"/>
      <c r="F15" s="64"/>
      <c r="G15" s="65"/>
      <c r="H15" s="20">
        <f>SUM(H13:H14)</f>
        <v>144900</v>
      </c>
      <c r="I15" s="37">
        <f>SUM(I11:I14)</f>
        <v>144900</v>
      </c>
      <c r="J15" s="37"/>
      <c r="K15" s="34">
        <f>SUM(K10:K14)</f>
        <v>9664.8299999999981</v>
      </c>
      <c r="L15" s="27"/>
    </row>
    <row r="16" spans="1:14" ht="13.9" customHeight="1">
      <c r="A16" s="22"/>
      <c r="B16" s="22" t="s">
        <v>28</v>
      </c>
      <c r="C16" s="77" t="s">
        <v>29</v>
      </c>
      <c r="D16" s="78"/>
      <c r="E16" s="13"/>
      <c r="F16" s="13"/>
      <c r="G16" s="25"/>
      <c r="H16" s="24"/>
      <c r="I16" s="14"/>
      <c r="J16" s="14"/>
      <c r="K16" s="21"/>
      <c r="L16" s="21"/>
    </row>
    <row r="17" spans="1:12" ht="13.15" customHeight="1">
      <c r="A17" s="22">
        <v>1</v>
      </c>
      <c r="B17" s="22"/>
      <c r="C17" s="52" t="s">
        <v>30</v>
      </c>
      <c r="D17" s="53"/>
      <c r="E17" s="22" t="s">
        <v>31</v>
      </c>
      <c r="F17" s="13">
        <v>3</v>
      </c>
      <c r="G17" s="25">
        <v>55000</v>
      </c>
      <c r="H17" s="24">
        <f>G17*F17</f>
        <v>165000</v>
      </c>
      <c r="I17" s="14"/>
      <c r="J17" s="14">
        <f>+H17*1.15</f>
        <v>189749.99999999997</v>
      </c>
      <c r="K17" s="21"/>
      <c r="L17" s="21">
        <f>+J17*0.025</f>
        <v>4743.7499999999991</v>
      </c>
    </row>
    <row r="18" spans="1:12" ht="26.45" customHeight="1">
      <c r="A18" s="22">
        <f t="shared" si="0"/>
        <v>2</v>
      </c>
      <c r="B18" s="22"/>
      <c r="C18" s="75" t="s">
        <v>32</v>
      </c>
      <c r="D18" s="76"/>
      <c r="E18" s="13" t="s">
        <v>33</v>
      </c>
      <c r="F18" s="26">
        <v>126</v>
      </c>
      <c r="G18" s="24">
        <v>90</v>
      </c>
      <c r="H18" s="24">
        <f>G18*F18</f>
        <v>11340</v>
      </c>
      <c r="I18" s="14"/>
      <c r="J18" s="14">
        <f t="shared" ref="J18:J30" si="1">+H18*1.15</f>
        <v>13040.999999999998</v>
      </c>
      <c r="K18" s="21"/>
      <c r="L18" s="21">
        <f>+J18*0.025</f>
        <v>326.02499999999998</v>
      </c>
    </row>
    <row r="19" spans="1:12" ht="23.45" customHeight="1">
      <c r="A19" s="22">
        <f t="shared" si="0"/>
        <v>3</v>
      </c>
      <c r="B19" s="22"/>
      <c r="C19" s="52" t="s">
        <v>34</v>
      </c>
      <c r="D19" s="53"/>
      <c r="E19" s="22" t="s">
        <v>35</v>
      </c>
      <c r="F19" s="26">
        <v>500</v>
      </c>
      <c r="G19" s="24">
        <v>620</v>
      </c>
      <c r="H19" s="24">
        <f t="shared" ref="H19:H30" si="2">G19*F19</f>
        <v>310000</v>
      </c>
      <c r="I19" s="14"/>
      <c r="J19" s="14">
        <f t="shared" si="1"/>
        <v>356500</v>
      </c>
      <c r="K19" s="21"/>
      <c r="L19" s="21">
        <f>+J19*0.025</f>
        <v>8912.5</v>
      </c>
    </row>
    <row r="20" spans="1:12" ht="25.15" customHeight="1">
      <c r="A20" s="22">
        <f t="shared" si="0"/>
        <v>4</v>
      </c>
      <c r="B20" s="22"/>
      <c r="C20" s="52" t="s">
        <v>36</v>
      </c>
      <c r="D20" s="53"/>
      <c r="E20" s="22" t="s">
        <v>37</v>
      </c>
      <c r="F20" s="26">
        <v>60</v>
      </c>
      <c r="G20" s="24">
        <v>1400</v>
      </c>
      <c r="H20" s="24">
        <f t="shared" si="2"/>
        <v>84000</v>
      </c>
      <c r="I20" s="14"/>
      <c r="J20" s="14">
        <f t="shared" si="1"/>
        <v>96599.999999999985</v>
      </c>
      <c r="K20" s="21"/>
      <c r="L20" s="21">
        <f>+J20*0.025</f>
        <v>2414.9999999999995</v>
      </c>
    </row>
    <row r="21" spans="1:12" ht="27" customHeight="1">
      <c r="A21" s="22">
        <f t="shared" si="0"/>
        <v>5</v>
      </c>
      <c r="B21" s="22"/>
      <c r="C21" s="75" t="s">
        <v>38</v>
      </c>
      <c r="D21" s="76"/>
      <c r="E21" s="22" t="s">
        <v>24</v>
      </c>
      <c r="F21" s="26">
        <v>1</v>
      </c>
      <c r="G21" s="24">
        <v>75000</v>
      </c>
      <c r="H21" s="24">
        <f t="shared" si="2"/>
        <v>75000</v>
      </c>
      <c r="I21" s="14">
        <f>+H21*1.15</f>
        <v>86250</v>
      </c>
      <c r="J21" s="14"/>
      <c r="K21" s="21">
        <f>+I21*0.0667</f>
        <v>5752.875</v>
      </c>
      <c r="L21" s="21"/>
    </row>
    <row r="22" spans="1:12" ht="25.15" customHeight="1">
      <c r="A22" s="22">
        <f t="shared" si="0"/>
        <v>6</v>
      </c>
      <c r="B22" s="22"/>
      <c r="C22" s="52" t="s">
        <v>39</v>
      </c>
      <c r="D22" s="53"/>
      <c r="E22" s="22" t="s">
        <v>24</v>
      </c>
      <c r="F22" s="26">
        <v>1</v>
      </c>
      <c r="G22" s="24">
        <v>60000</v>
      </c>
      <c r="H22" s="24">
        <f t="shared" si="2"/>
        <v>60000</v>
      </c>
      <c r="I22" s="14">
        <f>+H22*1.15</f>
        <v>69000</v>
      </c>
      <c r="J22" s="14"/>
      <c r="K22" s="21">
        <f>+I22*0.0667</f>
        <v>4602.2999999999993</v>
      </c>
      <c r="L22" s="21"/>
    </row>
    <row r="23" spans="1:12" ht="12.6" customHeight="1">
      <c r="A23" s="22">
        <f t="shared" si="0"/>
        <v>7</v>
      </c>
      <c r="B23" s="22"/>
      <c r="C23" s="75" t="s">
        <v>40</v>
      </c>
      <c r="D23" s="76"/>
      <c r="E23" s="22" t="s">
        <v>41</v>
      </c>
      <c r="F23" s="26">
        <v>1</v>
      </c>
      <c r="G23" s="24">
        <v>30000</v>
      </c>
      <c r="H23" s="24">
        <f t="shared" si="2"/>
        <v>30000</v>
      </c>
      <c r="I23" s="14">
        <f>+H23*1.15</f>
        <v>34500</v>
      </c>
      <c r="J23" s="14"/>
      <c r="K23" s="21">
        <f>+I23*0.0667</f>
        <v>2301.1499999999996</v>
      </c>
      <c r="L23" s="21"/>
    </row>
    <row r="24" spans="1:12" ht="13.9" customHeight="1">
      <c r="A24" s="22">
        <f t="shared" si="0"/>
        <v>8</v>
      </c>
      <c r="B24" s="22"/>
      <c r="C24" s="75" t="s">
        <v>42</v>
      </c>
      <c r="D24" s="76"/>
      <c r="E24" s="22" t="s">
        <v>41</v>
      </c>
      <c r="F24" s="26">
        <v>1</v>
      </c>
      <c r="G24" s="24">
        <v>48000</v>
      </c>
      <c r="H24" s="24">
        <f t="shared" si="2"/>
        <v>48000</v>
      </c>
      <c r="I24" s="14">
        <f>+H24*1.15</f>
        <v>55199.999999999993</v>
      </c>
      <c r="J24" s="14"/>
      <c r="K24" s="21">
        <f>+I24*0.0667</f>
        <v>3681.8399999999992</v>
      </c>
      <c r="L24" s="21"/>
    </row>
    <row r="25" spans="1:12" ht="12.6" customHeight="1">
      <c r="A25" s="22">
        <f t="shared" si="0"/>
        <v>9</v>
      </c>
      <c r="B25" s="22"/>
      <c r="C25" s="75" t="s">
        <v>43</v>
      </c>
      <c r="D25" s="76"/>
      <c r="E25" s="22" t="s">
        <v>44</v>
      </c>
      <c r="F25" s="26">
        <v>80</v>
      </c>
      <c r="G25" s="24">
        <v>198</v>
      </c>
      <c r="H25" s="24">
        <f t="shared" si="2"/>
        <v>15840</v>
      </c>
      <c r="I25" s="14"/>
      <c r="J25" s="14">
        <f t="shared" si="1"/>
        <v>18216</v>
      </c>
      <c r="K25" s="21"/>
      <c r="L25" s="21">
        <f>+J25*0.025</f>
        <v>455.40000000000003</v>
      </c>
    </row>
    <row r="26" spans="1:12" ht="13.15" customHeight="1">
      <c r="A26" s="22">
        <f t="shared" si="0"/>
        <v>10</v>
      </c>
      <c r="B26" s="22"/>
      <c r="C26" s="75" t="s">
        <v>45</v>
      </c>
      <c r="D26" s="76"/>
      <c r="E26" s="22" t="s">
        <v>37</v>
      </c>
      <c r="F26" s="26">
        <v>200</v>
      </c>
      <c r="G26" s="24">
        <v>60</v>
      </c>
      <c r="H26" s="24">
        <f t="shared" si="2"/>
        <v>12000</v>
      </c>
      <c r="I26" s="14"/>
      <c r="J26" s="14">
        <f t="shared" si="1"/>
        <v>13799.999999999998</v>
      </c>
      <c r="K26" s="21"/>
      <c r="L26" s="21">
        <f>+J26*0.025</f>
        <v>345</v>
      </c>
    </row>
    <row r="27" spans="1:12" ht="13.15" customHeight="1">
      <c r="A27" s="22">
        <f t="shared" si="0"/>
        <v>11</v>
      </c>
      <c r="B27" s="22"/>
      <c r="C27" s="75" t="s">
        <v>46</v>
      </c>
      <c r="D27" s="76"/>
      <c r="E27" s="22" t="s">
        <v>31</v>
      </c>
      <c r="F27" s="26">
        <v>2</v>
      </c>
      <c r="G27" s="24">
        <v>22000</v>
      </c>
      <c r="H27" s="24">
        <f t="shared" si="2"/>
        <v>44000</v>
      </c>
      <c r="I27" s="14"/>
      <c r="J27" s="14">
        <f t="shared" si="1"/>
        <v>50599.999999999993</v>
      </c>
      <c r="K27" s="21"/>
      <c r="L27" s="21">
        <f>+J27*0.025</f>
        <v>1265</v>
      </c>
    </row>
    <row r="28" spans="1:12" ht="25.15" customHeight="1">
      <c r="A28" s="22">
        <f t="shared" si="0"/>
        <v>12</v>
      </c>
      <c r="B28" s="22"/>
      <c r="C28" s="52" t="s">
        <v>47</v>
      </c>
      <c r="D28" s="53"/>
      <c r="E28" s="22" t="s">
        <v>33</v>
      </c>
      <c r="F28" s="42">
        <v>260</v>
      </c>
      <c r="G28" s="24">
        <v>50</v>
      </c>
      <c r="H28" s="24">
        <f t="shared" si="2"/>
        <v>13000</v>
      </c>
      <c r="I28" s="14">
        <f>+H28*1.15</f>
        <v>14949.999999999998</v>
      </c>
      <c r="J28" s="14"/>
      <c r="K28" s="21">
        <f>+I28*0.0667</f>
        <v>997.16499999999985</v>
      </c>
      <c r="L28" s="21"/>
    </row>
    <row r="29" spans="1:12" ht="15.6" customHeight="1">
      <c r="A29" s="22">
        <f t="shared" si="0"/>
        <v>13</v>
      </c>
      <c r="B29" s="22"/>
      <c r="C29" s="52" t="s">
        <v>48</v>
      </c>
      <c r="D29" s="53"/>
      <c r="E29" s="22" t="s">
        <v>33</v>
      </c>
      <c r="F29" s="26">
        <v>540</v>
      </c>
      <c r="G29" s="24">
        <v>120</v>
      </c>
      <c r="H29" s="24">
        <f t="shared" si="2"/>
        <v>64800</v>
      </c>
      <c r="I29" s="14"/>
      <c r="J29" s="14">
        <f t="shared" si="1"/>
        <v>74520</v>
      </c>
      <c r="K29" s="21"/>
      <c r="L29" s="21">
        <f>+J29*0.025</f>
        <v>1863</v>
      </c>
    </row>
    <row r="30" spans="1:12" ht="15" customHeight="1">
      <c r="A30" s="22">
        <f t="shared" si="0"/>
        <v>14</v>
      </c>
      <c r="B30" s="22"/>
      <c r="C30" s="82" t="s">
        <v>49</v>
      </c>
      <c r="D30" s="83"/>
      <c r="E30" s="22" t="s">
        <v>33</v>
      </c>
      <c r="F30" s="26">
        <v>230</v>
      </c>
      <c r="G30" s="24">
        <v>140</v>
      </c>
      <c r="H30" s="24">
        <f t="shared" si="2"/>
        <v>32200</v>
      </c>
      <c r="I30" s="14"/>
      <c r="J30" s="14">
        <f t="shared" si="1"/>
        <v>37030</v>
      </c>
      <c r="K30" s="21"/>
      <c r="L30" s="21">
        <f>+J30*0.025</f>
        <v>925.75</v>
      </c>
    </row>
    <row r="31" spans="1:12" ht="14.25" customHeight="1">
      <c r="A31" s="74" t="s">
        <v>50</v>
      </c>
      <c r="B31" s="79"/>
      <c r="C31" s="79"/>
      <c r="D31" s="79"/>
      <c r="E31" s="79"/>
      <c r="F31" s="79"/>
      <c r="G31" s="65"/>
      <c r="H31" s="20">
        <f>SUM(H17:H30)</f>
        <v>965180</v>
      </c>
      <c r="I31" s="14"/>
      <c r="J31" s="14"/>
      <c r="K31" s="27"/>
      <c r="L31" s="27"/>
    </row>
    <row r="32" spans="1:12" ht="15.75" customHeight="1">
      <c r="A32" s="63" t="s">
        <v>26</v>
      </c>
      <c r="B32" s="64"/>
      <c r="C32" s="64"/>
      <c r="D32" s="64"/>
      <c r="E32" s="64"/>
      <c r="F32" s="64"/>
      <c r="G32" s="65"/>
      <c r="H32" s="24">
        <f>H31*0.15</f>
        <v>144777</v>
      </c>
      <c r="I32" s="14"/>
      <c r="J32" s="14"/>
      <c r="K32" s="27"/>
      <c r="L32" s="27"/>
    </row>
    <row r="33" spans="1:13" ht="16.5" customHeight="1">
      <c r="A33" s="74" t="s">
        <v>27</v>
      </c>
      <c r="B33" s="64"/>
      <c r="C33" s="64"/>
      <c r="D33" s="64"/>
      <c r="E33" s="64"/>
      <c r="F33" s="64"/>
      <c r="G33" s="65"/>
      <c r="H33" s="20">
        <f>SUM(H31:H32)</f>
        <v>1109957</v>
      </c>
      <c r="I33" s="36">
        <f>SUM(I17:I30)</f>
        <v>259900</v>
      </c>
      <c r="J33" s="36">
        <f>SUM(J17:J30)</f>
        <v>850057</v>
      </c>
      <c r="K33" s="34">
        <f>SUM(K17:K32)</f>
        <v>17335.329999999998</v>
      </c>
      <c r="L33" s="34">
        <f>SUM(L17:L32)</f>
        <v>21251.424999999999</v>
      </c>
      <c r="M33" s="43"/>
    </row>
    <row r="34" spans="1:13" ht="13.9" customHeight="1">
      <c r="A34" s="22"/>
      <c r="B34" s="22" t="s">
        <v>51</v>
      </c>
      <c r="C34" s="77" t="s">
        <v>52</v>
      </c>
      <c r="D34" s="78"/>
      <c r="E34" s="13"/>
      <c r="F34" s="13"/>
      <c r="G34" s="25"/>
      <c r="H34" s="24"/>
      <c r="I34" s="14"/>
      <c r="J34" s="14"/>
      <c r="K34" s="21"/>
      <c r="L34" s="21"/>
      <c r="M34" s="43"/>
    </row>
    <row r="35" spans="1:13" ht="12.75" customHeight="1">
      <c r="A35" s="22">
        <v>1</v>
      </c>
      <c r="B35" s="22"/>
      <c r="C35" s="52" t="s">
        <v>53</v>
      </c>
      <c r="D35" s="53"/>
      <c r="E35" s="22" t="s">
        <v>35</v>
      </c>
      <c r="F35" s="13">
        <v>800</v>
      </c>
      <c r="G35" s="25">
        <v>460</v>
      </c>
      <c r="H35" s="24">
        <f>G35*F35</f>
        <v>368000</v>
      </c>
      <c r="I35" s="14"/>
      <c r="J35" s="14">
        <f>+H35*1.15</f>
        <v>423199.99999999994</v>
      </c>
      <c r="K35" s="21"/>
      <c r="L35" s="21">
        <f>+J35*0.025</f>
        <v>10580</v>
      </c>
      <c r="M35" s="43"/>
    </row>
    <row r="36" spans="1:13" ht="24" customHeight="1">
      <c r="A36" s="22">
        <f t="shared" ref="A36:A43" si="3">1+A35</f>
        <v>2</v>
      </c>
      <c r="B36" s="22"/>
      <c r="C36" s="80" t="s">
        <v>54</v>
      </c>
      <c r="D36" s="80"/>
      <c r="E36" s="13" t="s">
        <v>37</v>
      </c>
      <c r="F36" s="26">
        <v>30</v>
      </c>
      <c r="G36" s="24">
        <v>1600</v>
      </c>
      <c r="H36" s="24">
        <f>G36*F36</f>
        <v>48000</v>
      </c>
      <c r="I36" s="14"/>
      <c r="J36" s="14">
        <f>+H36*1.15</f>
        <v>55199.999999999993</v>
      </c>
      <c r="K36" s="21"/>
      <c r="L36" s="21">
        <f>+J36*0.025</f>
        <v>1380</v>
      </c>
      <c r="M36" s="43"/>
    </row>
    <row r="37" spans="1:13" ht="16.149999999999999" customHeight="1">
      <c r="A37" s="22">
        <f t="shared" si="3"/>
        <v>3</v>
      </c>
      <c r="B37" s="22"/>
      <c r="C37" s="52" t="s">
        <v>55</v>
      </c>
      <c r="D37" s="53"/>
      <c r="E37" s="22" t="s">
        <v>24</v>
      </c>
      <c r="F37" s="26">
        <v>1</v>
      </c>
      <c r="G37" s="24">
        <v>48000</v>
      </c>
      <c r="H37" s="24">
        <f>G37*F37</f>
        <v>48000</v>
      </c>
      <c r="I37" s="14">
        <f>+H37*1.15</f>
        <v>55199.999999999993</v>
      </c>
      <c r="J37" s="14"/>
      <c r="K37" s="21">
        <f>+I37*0.0667</f>
        <v>3681.8399999999992</v>
      </c>
      <c r="L37" s="21"/>
      <c r="M37" s="43"/>
    </row>
    <row r="38" spans="1:13" ht="24" customHeight="1">
      <c r="A38" s="22">
        <f t="shared" si="3"/>
        <v>4</v>
      </c>
      <c r="B38" s="22"/>
      <c r="C38" s="52" t="s">
        <v>56</v>
      </c>
      <c r="D38" s="53"/>
      <c r="E38" s="22" t="s">
        <v>41</v>
      </c>
      <c r="F38" s="26">
        <v>1</v>
      </c>
      <c r="G38" s="24">
        <v>26000</v>
      </c>
      <c r="H38" s="24">
        <f t="shared" ref="H38:H43" si="4">G38*F38</f>
        <v>26000</v>
      </c>
      <c r="I38" s="14">
        <f>+H38*1.15</f>
        <v>29899.999999999996</v>
      </c>
      <c r="J38" s="14"/>
      <c r="K38" s="21">
        <f>+I38*0.0667</f>
        <v>1994.3299999999997</v>
      </c>
      <c r="L38" s="21"/>
      <c r="M38" s="43"/>
    </row>
    <row r="39" spans="1:13" ht="28.15" customHeight="1">
      <c r="A39" s="22">
        <f t="shared" si="3"/>
        <v>5</v>
      </c>
      <c r="B39" s="22"/>
      <c r="C39" s="75" t="s">
        <v>57</v>
      </c>
      <c r="D39" s="76"/>
      <c r="E39" s="22" t="s">
        <v>41</v>
      </c>
      <c r="F39" s="26">
        <v>1</v>
      </c>
      <c r="G39" s="24">
        <v>35000</v>
      </c>
      <c r="H39" s="24">
        <f t="shared" si="4"/>
        <v>35000</v>
      </c>
      <c r="I39" s="14">
        <f>+H39*1.15</f>
        <v>40250</v>
      </c>
      <c r="J39" s="14"/>
      <c r="K39" s="21">
        <f>+I39*0.0667</f>
        <v>2684.6749999999997</v>
      </c>
      <c r="L39" s="21"/>
      <c r="M39" s="43"/>
    </row>
    <row r="40" spans="1:13" ht="14.45" customHeight="1">
      <c r="A40" s="22">
        <f t="shared" si="3"/>
        <v>6</v>
      </c>
      <c r="B40" s="22"/>
      <c r="C40" s="52" t="s">
        <v>58</v>
      </c>
      <c r="D40" s="53"/>
      <c r="E40" s="22" t="s">
        <v>41</v>
      </c>
      <c r="F40" s="26">
        <v>1</v>
      </c>
      <c r="G40" s="24">
        <v>46000</v>
      </c>
      <c r="H40" s="24">
        <f t="shared" si="4"/>
        <v>46000</v>
      </c>
      <c r="I40" s="14">
        <f>+H40*1.15</f>
        <v>52899.999999999993</v>
      </c>
      <c r="J40" s="14"/>
      <c r="K40" s="21">
        <f>+I40*0.0667</f>
        <v>3528.4299999999994</v>
      </c>
      <c r="L40" s="21"/>
      <c r="M40" s="43"/>
    </row>
    <row r="41" spans="1:13" ht="16.5" customHeight="1">
      <c r="A41" s="22">
        <f t="shared" si="3"/>
        <v>7</v>
      </c>
      <c r="B41" s="22"/>
      <c r="C41" s="75" t="s">
        <v>43</v>
      </c>
      <c r="D41" s="76"/>
      <c r="E41" s="22" t="s">
        <v>44</v>
      </c>
      <c r="F41" s="26">
        <v>80</v>
      </c>
      <c r="G41" s="24">
        <v>198</v>
      </c>
      <c r="H41" s="24">
        <f>G41*F41</f>
        <v>15840</v>
      </c>
      <c r="I41" s="14"/>
      <c r="J41" s="14">
        <f>+H41*1.15</f>
        <v>18216</v>
      </c>
      <c r="K41" s="21"/>
      <c r="L41" s="21">
        <f>+J41*0.025</f>
        <v>455.40000000000003</v>
      </c>
      <c r="M41" s="43"/>
    </row>
    <row r="42" spans="1:13" ht="16.5" customHeight="1">
      <c r="A42" s="22">
        <f t="shared" si="3"/>
        <v>8</v>
      </c>
      <c r="B42" s="22"/>
      <c r="C42" s="80" t="s">
        <v>45</v>
      </c>
      <c r="D42" s="80"/>
      <c r="E42" s="22" t="s">
        <v>37</v>
      </c>
      <c r="F42" s="26">
        <v>200</v>
      </c>
      <c r="G42" s="24">
        <v>60</v>
      </c>
      <c r="H42" s="24">
        <f t="shared" si="4"/>
        <v>12000</v>
      </c>
      <c r="I42" s="14"/>
      <c r="J42" s="14">
        <f>+H42*1.15</f>
        <v>13799.999999999998</v>
      </c>
      <c r="K42" s="21"/>
      <c r="L42" s="21">
        <f>+J42*0.025</f>
        <v>345</v>
      </c>
      <c r="M42" s="43"/>
    </row>
    <row r="43" spans="1:13" ht="12.6" customHeight="1">
      <c r="A43" s="22">
        <f t="shared" si="3"/>
        <v>9</v>
      </c>
      <c r="B43" s="22"/>
      <c r="C43" s="52" t="s">
        <v>59</v>
      </c>
      <c r="D43" s="53"/>
      <c r="E43" s="22" t="s">
        <v>33</v>
      </c>
      <c r="F43" s="42">
        <v>160</v>
      </c>
      <c r="G43" s="24">
        <v>50</v>
      </c>
      <c r="H43" s="24">
        <f t="shared" si="4"/>
        <v>8000</v>
      </c>
      <c r="I43" s="14">
        <f>+H43*1.15</f>
        <v>9200</v>
      </c>
      <c r="J43" s="14"/>
      <c r="K43" s="21">
        <f>+I43*0.0667</f>
        <v>613.64</v>
      </c>
      <c r="L43" s="21"/>
      <c r="M43" s="43"/>
    </row>
    <row r="44" spans="1:13" ht="16.5" customHeight="1">
      <c r="A44" s="74" t="s">
        <v>60</v>
      </c>
      <c r="B44" s="79"/>
      <c r="C44" s="79"/>
      <c r="D44" s="79"/>
      <c r="E44" s="79"/>
      <c r="F44" s="79"/>
      <c r="G44" s="65"/>
      <c r="H44" s="20">
        <f>SUM(H35:H43)</f>
        <v>606840</v>
      </c>
      <c r="I44" s="14"/>
      <c r="J44" s="14"/>
      <c r="K44" s="27"/>
      <c r="L44" s="27"/>
      <c r="M44" s="43"/>
    </row>
    <row r="45" spans="1:13" ht="16.5" customHeight="1">
      <c r="A45" s="63" t="s">
        <v>26</v>
      </c>
      <c r="B45" s="64"/>
      <c r="C45" s="64"/>
      <c r="D45" s="64"/>
      <c r="E45" s="64"/>
      <c r="F45" s="64"/>
      <c r="G45" s="65"/>
      <c r="H45" s="24">
        <f>H44*0.15</f>
        <v>91026</v>
      </c>
      <c r="I45" s="14"/>
      <c r="J45" s="14"/>
      <c r="K45" s="27"/>
      <c r="L45" s="27"/>
      <c r="M45" s="43"/>
    </row>
    <row r="46" spans="1:13" ht="16.5" customHeight="1">
      <c r="A46" s="74" t="s">
        <v>27</v>
      </c>
      <c r="B46" s="64"/>
      <c r="C46" s="64"/>
      <c r="D46" s="64"/>
      <c r="E46" s="64"/>
      <c r="F46" s="64"/>
      <c r="G46" s="65"/>
      <c r="H46" s="20">
        <f>SUM(H44:H45)</f>
        <v>697866</v>
      </c>
      <c r="I46" s="36">
        <f>SUM(I35:I43)</f>
        <v>187449.99999999997</v>
      </c>
      <c r="J46" s="36">
        <f>SUM(J35:J43)</f>
        <v>510415.99999999994</v>
      </c>
      <c r="K46" s="34">
        <f>SUM(K35:K45)</f>
        <v>12502.914999999997</v>
      </c>
      <c r="L46" s="34">
        <f>SUM(L35:L45)</f>
        <v>12760.4</v>
      </c>
      <c r="M46" s="43"/>
    </row>
    <row r="47" spans="1:13" ht="23.25" customHeight="1">
      <c r="A47" s="22"/>
      <c r="B47" s="47">
        <v>37987</v>
      </c>
      <c r="C47" s="77" t="s">
        <v>61</v>
      </c>
      <c r="D47" s="78"/>
      <c r="E47" s="13"/>
      <c r="F47" s="13"/>
      <c r="G47" s="25"/>
      <c r="H47" s="24"/>
      <c r="I47" s="14"/>
      <c r="J47" s="14"/>
      <c r="K47" s="21"/>
      <c r="L47" s="21"/>
      <c r="M47" s="43"/>
    </row>
    <row r="48" spans="1:13" ht="15" customHeight="1">
      <c r="A48" s="22">
        <v>1</v>
      </c>
      <c r="B48" s="22"/>
      <c r="C48" s="52" t="s">
        <v>62</v>
      </c>
      <c r="D48" s="53"/>
      <c r="E48" s="22" t="s">
        <v>31</v>
      </c>
      <c r="F48" s="13">
        <v>1</v>
      </c>
      <c r="G48" s="25">
        <v>25000</v>
      </c>
      <c r="H48" s="24">
        <f>G48*F48</f>
        <v>25000</v>
      </c>
      <c r="I48" s="14">
        <f>+H48*1.15</f>
        <v>28749.999999999996</v>
      </c>
      <c r="J48" s="14"/>
      <c r="K48" s="21">
        <f>+I48*0.0667</f>
        <v>1917.6249999999995</v>
      </c>
      <c r="L48" s="21"/>
      <c r="M48" s="43"/>
    </row>
    <row r="49" spans="1:13" ht="15" customHeight="1">
      <c r="A49" s="22">
        <f>1+A48</f>
        <v>2</v>
      </c>
      <c r="B49" s="22"/>
      <c r="C49" s="80" t="s">
        <v>63</v>
      </c>
      <c r="D49" s="80"/>
      <c r="E49" s="22" t="s">
        <v>24</v>
      </c>
      <c r="F49" s="26">
        <v>1</v>
      </c>
      <c r="G49" s="24">
        <v>22000</v>
      </c>
      <c r="H49" s="24">
        <f>G49*F49</f>
        <v>22000</v>
      </c>
      <c r="I49" s="14">
        <f>+H49*1.15</f>
        <v>25299.999999999996</v>
      </c>
      <c r="J49" s="14"/>
      <c r="K49" s="21">
        <f>+I49*0.0667</f>
        <v>1687.5099999999995</v>
      </c>
      <c r="L49" s="21"/>
      <c r="M49" s="43"/>
    </row>
    <row r="50" spans="1:13" ht="23.25" customHeight="1">
      <c r="A50" s="22">
        <f>1+A49</f>
        <v>3</v>
      </c>
      <c r="B50" s="22"/>
      <c r="C50" s="52" t="s">
        <v>64</v>
      </c>
      <c r="D50" s="53"/>
      <c r="E50" s="22" t="s">
        <v>24</v>
      </c>
      <c r="F50" s="26">
        <v>1</v>
      </c>
      <c r="G50" s="24">
        <v>40000</v>
      </c>
      <c r="H50" s="24">
        <f>G50*F50</f>
        <v>40000</v>
      </c>
      <c r="I50" s="14">
        <f>+H50*1.15</f>
        <v>46000</v>
      </c>
      <c r="J50" s="14"/>
      <c r="K50" s="21">
        <f>+I50*0.0667</f>
        <v>3068.2</v>
      </c>
      <c r="L50" s="21"/>
      <c r="M50" s="43"/>
    </row>
    <row r="51" spans="1:13" ht="35.25" customHeight="1">
      <c r="A51" s="22">
        <f>1+A50</f>
        <v>4</v>
      </c>
      <c r="B51" s="22"/>
      <c r="C51" s="52" t="s">
        <v>65</v>
      </c>
      <c r="D51" s="53"/>
      <c r="E51" s="22" t="s">
        <v>41</v>
      </c>
      <c r="F51" s="26">
        <v>1</v>
      </c>
      <c r="G51" s="24">
        <v>20000</v>
      </c>
      <c r="H51" s="24">
        <f>G51*F51</f>
        <v>20000</v>
      </c>
      <c r="I51" s="14">
        <f>+H51*1.15</f>
        <v>23000</v>
      </c>
      <c r="J51" s="14"/>
      <c r="K51" s="21">
        <f>+I51*0.0667</f>
        <v>1534.1</v>
      </c>
      <c r="L51" s="21"/>
      <c r="M51" s="43"/>
    </row>
    <row r="52" spans="1:13" ht="16.5" customHeight="1">
      <c r="A52" s="74" t="s">
        <v>66</v>
      </c>
      <c r="B52" s="79"/>
      <c r="C52" s="79"/>
      <c r="D52" s="79"/>
      <c r="E52" s="79"/>
      <c r="F52" s="79"/>
      <c r="G52" s="65"/>
      <c r="H52" s="20">
        <f>SUM(H48:H51)</f>
        <v>107000</v>
      </c>
      <c r="I52" s="14"/>
      <c r="J52" s="14"/>
      <c r="K52" s="27"/>
      <c r="L52" s="27"/>
      <c r="M52" s="43"/>
    </row>
    <row r="53" spans="1:13" ht="16.5" customHeight="1">
      <c r="A53" s="63" t="s">
        <v>26</v>
      </c>
      <c r="B53" s="64"/>
      <c r="C53" s="64"/>
      <c r="D53" s="64"/>
      <c r="E53" s="64"/>
      <c r="F53" s="64"/>
      <c r="G53" s="65"/>
      <c r="H53" s="24">
        <f>H52*0.15</f>
        <v>16050</v>
      </c>
      <c r="I53" s="14"/>
      <c r="J53" s="14"/>
      <c r="K53" s="27"/>
      <c r="L53" s="27"/>
      <c r="M53" s="43"/>
    </row>
    <row r="54" spans="1:13" ht="16.5" customHeight="1">
      <c r="A54" s="74" t="s">
        <v>27</v>
      </c>
      <c r="B54" s="64"/>
      <c r="C54" s="64"/>
      <c r="D54" s="64"/>
      <c r="E54" s="64"/>
      <c r="F54" s="64"/>
      <c r="G54" s="65"/>
      <c r="H54" s="20">
        <f>SUM(H52:H53)</f>
        <v>123050</v>
      </c>
      <c r="I54" s="36">
        <f>SUM(I48:I51)</f>
        <v>123050</v>
      </c>
      <c r="J54" s="36"/>
      <c r="K54" s="34">
        <f>SUM(K48:K53)</f>
        <v>8207.4349999999995</v>
      </c>
      <c r="L54" s="34"/>
      <c r="M54" s="43"/>
    </row>
    <row r="55" spans="1:13" ht="13.5" customHeight="1">
      <c r="A55" s="66" t="s">
        <v>67</v>
      </c>
      <c r="B55" s="67"/>
      <c r="C55" s="67"/>
      <c r="D55" s="67"/>
      <c r="E55" s="67"/>
      <c r="F55" s="67"/>
      <c r="G55" s="67"/>
      <c r="H55" s="68"/>
      <c r="I55" s="36"/>
      <c r="J55" s="36"/>
      <c r="K55" s="34"/>
      <c r="L55" s="34"/>
      <c r="M55" s="43"/>
    </row>
    <row r="56" spans="1:13" ht="13.9" customHeight="1">
      <c r="A56" s="30">
        <v>1</v>
      </c>
      <c r="B56" s="13" t="s">
        <v>68</v>
      </c>
      <c r="C56" s="57" t="s">
        <v>69</v>
      </c>
      <c r="D56" s="58"/>
      <c r="E56" s="13" t="s">
        <v>33</v>
      </c>
      <c r="F56" s="13">
        <v>159</v>
      </c>
      <c r="G56" s="31">
        <v>170</v>
      </c>
      <c r="H56" s="24">
        <f>G56*F56</f>
        <v>27030</v>
      </c>
      <c r="I56" s="35"/>
      <c r="J56" s="35">
        <f>+H56*1.15</f>
        <v>31084.499999999996</v>
      </c>
      <c r="K56" s="21"/>
      <c r="L56" s="21">
        <f>+J56*0.025</f>
        <v>777.11249999999995</v>
      </c>
    </row>
    <row r="57" spans="1:13" ht="15" customHeight="1">
      <c r="A57" s="22">
        <f t="shared" ref="A57:A67" si="5">1+A56</f>
        <v>2</v>
      </c>
      <c r="B57" s="13" t="s">
        <v>70</v>
      </c>
      <c r="C57" s="57" t="s">
        <v>71</v>
      </c>
      <c r="D57" s="58" t="s">
        <v>72</v>
      </c>
      <c r="E57" s="13" t="s">
        <v>33</v>
      </c>
      <c r="F57" s="13">
        <v>170</v>
      </c>
      <c r="G57" s="31">
        <v>170</v>
      </c>
      <c r="H57" s="24">
        <f t="shared" ref="H57:H67" si="6">G57*F57</f>
        <v>28900</v>
      </c>
      <c r="I57" s="35"/>
      <c r="J57" s="35">
        <f t="shared" ref="J57:J69" si="7">+H57*1.15</f>
        <v>33235</v>
      </c>
      <c r="K57" s="21"/>
      <c r="L57" s="21">
        <f t="shared" ref="L57:L67" si="8">+J57*0.025</f>
        <v>830.875</v>
      </c>
    </row>
    <row r="58" spans="1:13" ht="14.25" customHeight="1">
      <c r="A58" s="22">
        <f t="shared" si="5"/>
        <v>3</v>
      </c>
      <c r="B58" s="13" t="s">
        <v>73</v>
      </c>
      <c r="C58" s="57" t="s">
        <v>74</v>
      </c>
      <c r="D58" s="58" t="s">
        <v>75</v>
      </c>
      <c r="E58" s="13" t="s">
        <v>33</v>
      </c>
      <c r="F58" s="13">
        <v>75</v>
      </c>
      <c r="G58" s="31">
        <v>170</v>
      </c>
      <c r="H58" s="24">
        <f t="shared" si="6"/>
        <v>12750</v>
      </c>
      <c r="I58" s="35"/>
      <c r="J58" s="35">
        <f t="shared" si="7"/>
        <v>14662.499999999998</v>
      </c>
      <c r="K58" s="21"/>
      <c r="L58" s="21">
        <f t="shared" si="8"/>
        <v>366.5625</v>
      </c>
    </row>
    <row r="59" spans="1:13" ht="14.25" customHeight="1">
      <c r="A59" s="22">
        <f t="shared" si="5"/>
        <v>4</v>
      </c>
      <c r="B59" s="13" t="s">
        <v>76</v>
      </c>
      <c r="C59" s="57" t="s">
        <v>77</v>
      </c>
      <c r="D59" s="58" t="s">
        <v>78</v>
      </c>
      <c r="E59" s="13" t="s">
        <v>33</v>
      </c>
      <c r="F59" s="13">
        <v>16</v>
      </c>
      <c r="G59" s="31">
        <v>170</v>
      </c>
      <c r="H59" s="24">
        <f t="shared" si="6"/>
        <v>2720</v>
      </c>
      <c r="I59" s="35"/>
      <c r="J59" s="35">
        <f t="shared" si="7"/>
        <v>3127.9999999999995</v>
      </c>
      <c r="K59" s="21"/>
      <c r="L59" s="21">
        <f t="shared" si="8"/>
        <v>78.199999999999989</v>
      </c>
    </row>
    <row r="60" spans="1:13" ht="14.25" customHeight="1">
      <c r="A60" s="22">
        <f t="shared" si="5"/>
        <v>5</v>
      </c>
      <c r="B60" s="13" t="s">
        <v>79</v>
      </c>
      <c r="C60" s="57" t="s">
        <v>80</v>
      </c>
      <c r="D60" s="58" t="s">
        <v>81</v>
      </c>
      <c r="E60" s="13" t="s">
        <v>33</v>
      </c>
      <c r="F60" s="13">
        <v>320</v>
      </c>
      <c r="G60" s="31">
        <v>270</v>
      </c>
      <c r="H60" s="24">
        <f t="shared" si="6"/>
        <v>86400</v>
      </c>
      <c r="I60" s="35"/>
      <c r="J60" s="35">
        <f t="shared" si="7"/>
        <v>99359.999999999985</v>
      </c>
      <c r="K60" s="21"/>
      <c r="L60" s="21">
        <f t="shared" si="8"/>
        <v>2484</v>
      </c>
    </row>
    <row r="61" spans="1:13" ht="14.25" customHeight="1">
      <c r="A61" s="22">
        <f t="shared" si="5"/>
        <v>6</v>
      </c>
      <c r="B61" s="13" t="s">
        <v>82</v>
      </c>
      <c r="C61" s="57" t="s">
        <v>83</v>
      </c>
      <c r="D61" s="58" t="s">
        <v>84</v>
      </c>
      <c r="E61" s="13" t="s">
        <v>33</v>
      </c>
      <c r="F61" s="13">
        <v>112</v>
      </c>
      <c r="G61" s="31">
        <v>170</v>
      </c>
      <c r="H61" s="24">
        <f t="shared" si="6"/>
        <v>19040</v>
      </c>
      <c r="I61" s="35"/>
      <c r="J61" s="35">
        <f t="shared" si="7"/>
        <v>21896</v>
      </c>
      <c r="K61" s="21"/>
      <c r="L61" s="21">
        <f t="shared" si="8"/>
        <v>547.4</v>
      </c>
    </row>
    <row r="62" spans="1:13" ht="14.25" customHeight="1">
      <c r="A62" s="22">
        <f t="shared" si="5"/>
        <v>7</v>
      </c>
      <c r="B62" s="13" t="s">
        <v>85</v>
      </c>
      <c r="C62" s="57" t="s">
        <v>86</v>
      </c>
      <c r="D62" s="58" t="s">
        <v>87</v>
      </c>
      <c r="E62" s="13" t="s">
        <v>33</v>
      </c>
      <c r="F62" s="13">
        <v>627</v>
      </c>
      <c r="G62" s="31">
        <v>200</v>
      </c>
      <c r="H62" s="24">
        <f t="shared" si="6"/>
        <v>125400</v>
      </c>
      <c r="I62" s="35"/>
      <c r="J62" s="35">
        <f t="shared" si="7"/>
        <v>144210</v>
      </c>
      <c r="K62" s="21"/>
      <c r="L62" s="21">
        <f t="shared" si="8"/>
        <v>3605.25</v>
      </c>
    </row>
    <row r="63" spans="1:13" ht="14.25" customHeight="1">
      <c r="A63" s="22">
        <f t="shared" si="5"/>
        <v>8</v>
      </c>
      <c r="B63" s="13" t="s">
        <v>88</v>
      </c>
      <c r="C63" s="57" t="s">
        <v>89</v>
      </c>
      <c r="D63" s="58" t="s">
        <v>87</v>
      </c>
      <c r="E63" s="13" t="s">
        <v>33</v>
      </c>
      <c r="F63" s="13">
        <v>254</v>
      </c>
      <c r="G63" s="31">
        <v>170</v>
      </c>
      <c r="H63" s="24">
        <f t="shared" si="6"/>
        <v>43180</v>
      </c>
      <c r="I63" s="35"/>
      <c r="J63" s="35">
        <f t="shared" si="7"/>
        <v>49656.999999999993</v>
      </c>
      <c r="K63" s="21"/>
      <c r="L63" s="21">
        <f t="shared" si="8"/>
        <v>1241.425</v>
      </c>
    </row>
    <row r="64" spans="1:13" ht="14.25" customHeight="1">
      <c r="A64" s="22">
        <f t="shared" si="5"/>
        <v>9</v>
      </c>
      <c r="B64" s="13" t="s">
        <v>90</v>
      </c>
      <c r="C64" s="57" t="s">
        <v>91</v>
      </c>
      <c r="D64" s="58" t="s">
        <v>92</v>
      </c>
      <c r="E64" s="13" t="s">
        <v>33</v>
      </c>
      <c r="F64" s="13">
        <v>60</v>
      </c>
      <c r="G64" s="31">
        <v>200</v>
      </c>
      <c r="H64" s="24">
        <f t="shared" si="6"/>
        <v>12000</v>
      </c>
      <c r="I64" s="35"/>
      <c r="J64" s="35">
        <f t="shared" si="7"/>
        <v>13799.999999999998</v>
      </c>
      <c r="K64" s="21"/>
      <c r="L64" s="21">
        <f t="shared" si="8"/>
        <v>345</v>
      </c>
    </row>
    <row r="65" spans="1:13" ht="14.25" customHeight="1">
      <c r="A65" s="22">
        <f t="shared" si="5"/>
        <v>10</v>
      </c>
      <c r="B65" s="13" t="s">
        <v>93</v>
      </c>
      <c r="C65" s="57" t="s">
        <v>94</v>
      </c>
      <c r="D65" s="58" t="s">
        <v>95</v>
      </c>
      <c r="E65" s="13" t="s">
        <v>33</v>
      </c>
      <c r="F65" s="13">
        <v>30</v>
      </c>
      <c r="G65" s="31">
        <v>170</v>
      </c>
      <c r="H65" s="24">
        <f t="shared" si="6"/>
        <v>5100</v>
      </c>
      <c r="I65" s="35"/>
      <c r="J65" s="35">
        <f t="shared" si="7"/>
        <v>5865</v>
      </c>
      <c r="K65" s="21"/>
      <c r="L65" s="21">
        <f t="shared" si="8"/>
        <v>146.625</v>
      </c>
    </row>
    <row r="66" spans="1:13" ht="14.25" customHeight="1">
      <c r="A66" s="22">
        <f t="shared" si="5"/>
        <v>11</v>
      </c>
      <c r="B66" s="13" t="s">
        <v>96</v>
      </c>
      <c r="C66" s="57" t="s">
        <v>97</v>
      </c>
      <c r="D66" s="58" t="s">
        <v>98</v>
      </c>
      <c r="E66" s="13" t="s">
        <v>33</v>
      </c>
      <c r="F66" s="13">
        <v>260</v>
      </c>
      <c r="G66" s="31">
        <v>170</v>
      </c>
      <c r="H66" s="24">
        <f t="shared" si="6"/>
        <v>44200</v>
      </c>
      <c r="I66" s="35"/>
      <c r="J66" s="35">
        <f t="shared" si="7"/>
        <v>50829.999999999993</v>
      </c>
      <c r="K66" s="21"/>
      <c r="L66" s="21">
        <f t="shared" si="8"/>
        <v>1270.75</v>
      </c>
    </row>
    <row r="67" spans="1:13" ht="12" customHeight="1">
      <c r="A67" s="22">
        <f t="shared" si="5"/>
        <v>12</v>
      </c>
      <c r="B67" s="13" t="s">
        <v>99</v>
      </c>
      <c r="C67" s="57" t="s">
        <v>100</v>
      </c>
      <c r="D67" s="58"/>
      <c r="E67" s="13" t="s">
        <v>33</v>
      </c>
      <c r="F67" s="13">
        <v>293</v>
      </c>
      <c r="G67" s="31">
        <v>160</v>
      </c>
      <c r="H67" s="24">
        <f t="shared" si="6"/>
        <v>46880</v>
      </c>
      <c r="I67" s="35"/>
      <c r="J67" s="35">
        <f t="shared" si="7"/>
        <v>53911.999999999993</v>
      </c>
      <c r="K67" s="21"/>
      <c r="L67" s="21">
        <f t="shared" si="8"/>
        <v>1347.8</v>
      </c>
    </row>
    <row r="68" spans="1:13" ht="12" customHeight="1">
      <c r="A68" s="22"/>
      <c r="B68" s="13"/>
      <c r="C68" s="63" t="s">
        <v>101</v>
      </c>
      <c r="D68" s="71"/>
      <c r="E68" s="13" t="s">
        <v>33</v>
      </c>
      <c r="F68" s="13">
        <f>SUM(F56:F67)</f>
        <v>2376</v>
      </c>
      <c r="G68" s="31"/>
      <c r="H68" s="24"/>
      <c r="I68" s="35"/>
      <c r="J68" s="35"/>
      <c r="K68" s="21"/>
      <c r="L68" s="21"/>
    </row>
    <row r="69" spans="1:13" ht="12" customHeight="1">
      <c r="A69" s="22">
        <f>1+A67</f>
        <v>13</v>
      </c>
      <c r="B69" s="13" t="s">
        <v>102</v>
      </c>
      <c r="C69" s="57" t="s">
        <v>103</v>
      </c>
      <c r="D69" s="58"/>
      <c r="E69" s="13" t="s">
        <v>41</v>
      </c>
      <c r="F69" s="13">
        <v>2</v>
      </c>
      <c r="G69" s="31">
        <v>1500</v>
      </c>
      <c r="H69" s="24">
        <f>G69*F69</f>
        <v>3000</v>
      </c>
      <c r="I69" s="35"/>
      <c r="J69" s="35">
        <f t="shared" si="7"/>
        <v>3449.9999999999995</v>
      </c>
      <c r="K69" s="21"/>
      <c r="L69" s="21">
        <f>+J69*0.025</f>
        <v>86.25</v>
      </c>
    </row>
    <row r="70" spans="1:13" ht="15" customHeight="1">
      <c r="A70" s="61" t="s">
        <v>104</v>
      </c>
      <c r="B70" s="62"/>
      <c r="C70" s="62"/>
      <c r="D70" s="62"/>
      <c r="E70" s="62"/>
      <c r="F70" s="62"/>
      <c r="G70" s="32"/>
      <c r="H70" s="20">
        <f>SUM(H56:H69)</f>
        <v>456600</v>
      </c>
      <c r="I70" s="35"/>
      <c r="J70" s="37"/>
      <c r="K70" s="38"/>
      <c r="L70" s="38"/>
    </row>
    <row r="71" spans="1:13" ht="15" customHeight="1">
      <c r="A71" s="63" t="s">
        <v>26</v>
      </c>
      <c r="B71" s="64"/>
      <c r="C71" s="64"/>
      <c r="D71" s="64"/>
      <c r="E71" s="64"/>
      <c r="F71" s="64"/>
      <c r="G71" s="65"/>
      <c r="H71" s="24">
        <f>H70*0.15</f>
        <v>68490</v>
      </c>
      <c r="I71" s="14"/>
      <c r="J71" s="14"/>
      <c r="K71" s="27"/>
      <c r="L71" s="27"/>
    </row>
    <row r="72" spans="1:13" ht="15" customHeight="1">
      <c r="A72" s="74" t="s">
        <v>27</v>
      </c>
      <c r="B72" s="64"/>
      <c r="C72" s="64"/>
      <c r="D72" s="64"/>
      <c r="E72" s="64"/>
      <c r="F72" s="64"/>
      <c r="G72" s="65"/>
      <c r="H72" s="20">
        <f>SUM(H70:H71)</f>
        <v>525090</v>
      </c>
      <c r="I72" s="36"/>
      <c r="J72" s="36">
        <f>SUM(J56:J71)</f>
        <v>525090</v>
      </c>
      <c r="K72" s="34"/>
      <c r="L72" s="34">
        <f>SUM(L56:L71)</f>
        <v>13127.249999999998</v>
      </c>
      <c r="M72" s="43"/>
    </row>
    <row r="73" spans="1:13" ht="13.9" customHeight="1">
      <c r="A73" s="66" t="s">
        <v>105</v>
      </c>
      <c r="B73" s="67"/>
      <c r="C73" s="67"/>
      <c r="D73" s="67"/>
      <c r="E73" s="67"/>
      <c r="F73" s="67"/>
      <c r="G73" s="67"/>
      <c r="H73" s="68"/>
      <c r="I73" s="14"/>
      <c r="J73" s="28"/>
      <c r="K73" s="21"/>
      <c r="L73" s="29"/>
    </row>
    <row r="74" spans="1:13" ht="12.6" customHeight="1">
      <c r="A74" s="30">
        <v>1</v>
      </c>
      <c r="B74" s="13" t="s">
        <v>106</v>
      </c>
      <c r="C74" s="57" t="s">
        <v>107</v>
      </c>
      <c r="D74" s="58" t="s">
        <v>108</v>
      </c>
      <c r="E74" s="13" t="s">
        <v>33</v>
      </c>
      <c r="F74" s="13">
        <v>147</v>
      </c>
      <c r="G74" s="31">
        <v>170</v>
      </c>
      <c r="H74" s="24">
        <f>G74*F74</f>
        <v>24990</v>
      </c>
      <c r="I74" s="14"/>
      <c r="J74" s="35">
        <f>+H74*1.15</f>
        <v>28738.499999999996</v>
      </c>
      <c r="K74" s="21"/>
      <c r="L74" s="21">
        <f>+J74*0.025</f>
        <v>718.46249999999998</v>
      </c>
    </row>
    <row r="75" spans="1:13" ht="12.6" customHeight="1">
      <c r="A75" s="22">
        <f t="shared" ref="A75:A84" si="9">1+A74</f>
        <v>2</v>
      </c>
      <c r="B75" s="13" t="s">
        <v>109</v>
      </c>
      <c r="C75" s="57" t="s">
        <v>110</v>
      </c>
      <c r="D75" s="58" t="s">
        <v>111</v>
      </c>
      <c r="E75" s="13" t="s">
        <v>33</v>
      </c>
      <c r="F75" s="13">
        <v>360</v>
      </c>
      <c r="G75" s="31">
        <v>200</v>
      </c>
      <c r="H75" s="24">
        <f t="shared" ref="H75:H86" si="10">G75*F75</f>
        <v>72000</v>
      </c>
      <c r="I75" s="14"/>
      <c r="J75" s="35">
        <f t="shared" ref="J75:J86" si="11">+H75*1.15</f>
        <v>82800</v>
      </c>
      <c r="K75" s="21"/>
      <c r="L75" s="21">
        <f t="shared" ref="L75:L86" si="12">+J75*0.025</f>
        <v>2070</v>
      </c>
    </row>
    <row r="76" spans="1:13" ht="12.6" customHeight="1">
      <c r="A76" s="22">
        <f t="shared" si="9"/>
        <v>3</v>
      </c>
      <c r="B76" s="13" t="s">
        <v>112</v>
      </c>
      <c r="C76" s="57" t="s">
        <v>110</v>
      </c>
      <c r="D76" s="58" t="s">
        <v>111</v>
      </c>
      <c r="E76" s="13" t="s">
        <v>33</v>
      </c>
      <c r="F76" s="13">
        <v>426</v>
      </c>
      <c r="G76" s="31">
        <v>200</v>
      </c>
      <c r="H76" s="24">
        <f t="shared" si="10"/>
        <v>85200</v>
      </c>
      <c r="I76" s="14"/>
      <c r="J76" s="35">
        <f t="shared" si="11"/>
        <v>97979.999999999985</v>
      </c>
      <c r="K76" s="21"/>
      <c r="L76" s="21">
        <f t="shared" si="12"/>
        <v>2449.4999999999995</v>
      </c>
    </row>
    <row r="77" spans="1:13" ht="12.6" customHeight="1">
      <c r="A77" s="22">
        <f t="shared" si="9"/>
        <v>4</v>
      </c>
      <c r="B77" s="13" t="s">
        <v>113</v>
      </c>
      <c r="C77" s="57" t="s">
        <v>114</v>
      </c>
      <c r="D77" s="58" t="s">
        <v>115</v>
      </c>
      <c r="E77" s="13" t="s">
        <v>33</v>
      </c>
      <c r="F77" s="13">
        <v>621</v>
      </c>
      <c r="G77" s="31">
        <v>170</v>
      </c>
      <c r="H77" s="24">
        <f t="shared" si="10"/>
        <v>105570</v>
      </c>
      <c r="I77" s="14"/>
      <c r="J77" s="35">
        <f t="shared" si="11"/>
        <v>121405.49999999999</v>
      </c>
      <c r="K77" s="21"/>
      <c r="L77" s="21">
        <f t="shared" si="12"/>
        <v>3035.1374999999998</v>
      </c>
    </row>
    <row r="78" spans="1:13" ht="12.6" customHeight="1">
      <c r="A78" s="22">
        <f t="shared" si="9"/>
        <v>5</v>
      </c>
      <c r="B78" s="13" t="s">
        <v>116</v>
      </c>
      <c r="C78" s="57" t="s">
        <v>117</v>
      </c>
      <c r="D78" s="58" t="s">
        <v>118</v>
      </c>
      <c r="E78" s="13" t="s">
        <v>33</v>
      </c>
      <c r="F78" s="13">
        <v>130</v>
      </c>
      <c r="G78" s="31">
        <v>200</v>
      </c>
      <c r="H78" s="24">
        <f t="shared" si="10"/>
        <v>26000</v>
      </c>
      <c r="I78" s="14"/>
      <c r="J78" s="35">
        <f t="shared" si="11"/>
        <v>29899.999999999996</v>
      </c>
      <c r="K78" s="21"/>
      <c r="L78" s="21">
        <f t="shared" si="12"/>
        <v>747.5</v>
      </c>
    </row>
    <row r="79" spans="1:13" ht="12.6" customHeight="1">
      <c r="A79" s="22">
        <f t="shared" si="9"/>
        <v>6</v>
      </c>
      <c r="B79" s="13" t="s">
        <v>119</v>
      </c>
      <c r="C79" s="57" t="s">
        <v>120</v>
      </c>
      <c r="D79" s="58" t="s">
        <v>121</v>
      </c>
      <c r="E79" s="13" t="s">
        <v>33</v>
      </c>
      <c r="F79" s="13">
        <v>142</v>
      </c>
      <c r="G79" s="31">
        <v>170</v>
      </c>
      <c r="H79" s="24">
        <f t="shared" si="10"/>
        <v>24140</v>
      </c>
      <c r="I79" s="14"/>
      <c r="J79" s="35">
        <f t="shared" si="11"/>
        <v>27760.999999999996</v>
      </c>
      <c r="K79" s="21"/>
      <c r="L79" s="21">
        <f t="shared" si="12"/>
        <v>694.02499999999998</v>
      </c>
    </row>
    <row r="80" spans="1:13" ht="12.6" customHeight="1">
      <c r="A80" s="22">
        <f t="shared" si="9"/>
        <v>7</v>
      </c>
      <c r="B80" s="13" t="s">
        <v>122</v>
      </c>
      <c r="C80" s="57" t="s">
        <v>123</v>
      </c>
      <c r="D80" s="58" t="s">
        <v>124</v>
      </c>
      <c r="E80" s="13" t="s">
        <v>33</v>
      </c>
      <c r="F80" s="13">
        <v>159</v>
      </c>
      <c r="G80" s="31">
        <v>170</v>
      </c>
      <c r="H80" s="24">
        <f t="shared" si="10"/>
        <v>27030</v>
      </c>
      <c r="I80" s="14"/>
      <c r="J80" s="35">
        <f t="shared" si="11"/>
        <v>31084.499999999996</v>
      </c>
      <c r="K80" s="21"/>
      <c r="L80" s="21">
        <f t="shared" si="12"/>
        <v>777.11249999999995</v>
      </c>
    </row>
    <row r="81" spans="1:13" ht="12.6" customHeight="1">
      <c r="A81" s="22">
        <f t="shared" si="9"/>
        <v>8</v>
      </c>
      <c r="B81" s="13" t="s">
        <v>125</v>
      </c>
      <c r="C81" s="57" t="s">
        <v>77</v>
      </c>
      <c r="D81" s="58" t="s">
        <v>78</v>
      </c>
      <c r="E81" s="13" t="s">
        <v>33</v>
      </c>
      <c r="F81" s="13">
        <v>166</v>
      </c>
      <c r="G81" s="31">
        <v>170</v>
      </c>
      <c r="H81" s="24">
        <f t="shared" si="10"/>
        <v>28220</v>
      </c>
      <c r="I81" s="14"/>
      <c r="J81" s="35">
        <f t="shared" si="11"/>
        <v>32452.999999999996</v>
      </c>
      <c r="K81" s="21"/>
      <c r="L81" s="21">
        <f t="shared" si="12"/>
        <v>811.32499999999993</v>
      </c>
    </row>
    <row r="82" spans="1:13" ht="12.6" customHeight="1">
      <c r="A82" s="22">
        <f t="shared" si="9"/>
        <v>9</v>
      </c>
      <c r="B82" s="13" t="s">
        <v>126</v>
      </c>
      <c r="C82" s="57" t="s">
        <v>127</v>
      </c>
      <c r="D82" s="58" t="s">
        <v>128</v>
      </c>
      <c r="E82" s="13" t="s">
        <v>33</v>
      </c>
      <c r="F82" s="13">
        <v>1146</v>
      </c>
      <c r="G82" s="31">
        <v>170</v>
      </c>
      <c r="H82" s="24">
        <f t="shared" si="10"/>
        <v>194820</v>
      </c>
      <c r="I82" s="14"/>
      <c r="J82" s="35">
        <f t="shared" si="11"/>
        <v>224042.99999999997</v>
      </c>
      <c r="K82" s="21"/>
      <c r="L82" s="21">
        <f t="shared" si="12"/>
        <v>5601.0749999999998</v>
      </c>
    </row>
    <row r="83" spans="1:13" ht="12.6" customHeight="1">
      <c r="A83" s="22">
        <f t="shared" si="9"/>
        <v>10</v>
      </c>
      <c r="B83" s="13" t="s">
        <v>129</v>
      </c>
      <c r="C83" s="57" t="s">
        <v>130</v>
      </c>
      <c r="D83" s="58" t="s">
        <v>131</v>
      </c>
      <c r="E83" s="13" t="s">
        <v>33</v>
      </c>
      <c r="F83" s="13">
        <v>97</v>
      </c>
      <c r="G83" s="31">
        <v>170</v>
      </c>
      <c r="H83" s="24">
        <f t="shared" si="10"/>
        <v>16490</v>
      </c>
      <c r="I83" s="14"/>
      <c r="J83" s="35">
        <f t="shared" si="11"/>
        <v>18963.5</v>
      </c>
      <c r="K83" s="21"/>
      <c r="L83" s="21">
        <f t="shared" si="12"/>
        <v>474.08750000000003</v>
      </c>
    </row>
    <row r="84" spans="1:13" ht="12.6" customHeight="1">
      <c r="A84" s="22">
        <f t="shared" si="9"/>
        <v>11</v>
      </c>
      <c r="B84" s="13" t="s">
        <v>132</v>
      </c>
      <c r="C84" s="57" t="s">
        <v>133</v>
      </c>
      <c r="D84" s="58" t="s">
        <v>134</v>
      </c>
      <c r="E84" s="13" t="s">
        <v>33</v>
      </c>
      <c r="F84" s="13">
        <v>60</v>
      </c>
      <c r="G84" s="31">
        <v>140</v>
      </c>
      <c r="H84" s="24">
        <f t="shared" si="10"/>
        <v>8400</v>
      </c>
      <c r="I84" s="14"/>
      <c r="J84" s="35">
        <f t="shared" si="11"/>
        <v>9660</v>
      </c>
      <c r="K84" s="21"/>
      <c r="L84" s="21">
        <f t="shared" si="12"/>
        <v>241.5</v>
      </c>
    </row>
    <row r="85" spans="1:13" ht="12.6" customHeight="1">
      <c r="A85" s="22"/>
      <c r="B85" s="13"/>
      <c r="C85" s="63" t="s">
        <v>101</v>
      </c>
      <c r="D85" s="71"/>
      <c r="E85" s="13" t="s">
        <v>33</v>
      </c>
      <c r="F85" s="13">
        <f>SUM(F73:F84)</f>
        <v>3454</v>
      </c>
      <c r="G85" s="31"/>
      <c r="H85" s="24"/>
      <c r="I85" s="14"/>
      <c r="J85" s="35"/>
      <c r="K85" s="21"/>
      <c r="L85" s="21"/>
    </row>
    <row r="86" spans="1:13" ht="26.45" customHeight="1">
      <c r="A86" s="22">
        <f>1+A84</f>
        <v>12</v>
      </c>
      <c r="B86" s="13" t="s">
        <v>135</v>
      </c>
      <c r="C86" s="57" t="s">
        <v>136</v>
      </c>
      <c r="D86" s="58"/>
      <c r="E86" s="13" t="s">
        <v>137</v>
      </c>
      <c r="F86" s="13">
        <v>9</v>
      </c>
      <c r="G86" s="31">
        <v>1500</v>
      </c>
      <c r="H86" s="24">
        <f t="shared" si="10"/>
        <v>13500</v>
      </c>
      <c r="I86" s="14"/>
      <c r="J86" s="35">
        <f t="shared" si="11"/>
        <v>15524.999999999998</v>
      </c>
      <c r="K86" s="21"/>
      <c r="L86" s="21">
        <f t="shared" si="12"/>
        <v>388.125</v>
      </c>
    </row>
    <row r="87" spans="1:13" ht="12.6" customHeight="1">
      <c r="A87" s="61" t="s">
        <v>138</v>
      </c>
      <c r="B87" s="62"/>
      <c r="C87" s="62"/>
      <c r="D87" s="62"/>
      <c r="E87" s="62"/>
      <c r="F87" s="62"/>
      <c r="G87" s="32"/>
      <c r="H87" s="20">
        <f>SUM(H74:H86)</f>
        <v>626360</v>
      </c>
      <c r="I87" s="35"/>
      <c r="J87" s="37"/>
      <c r="K87" s="38"/>
      <c r="L87" s="38"/>
    </row>
    <row r="88" spans="1:13" ht="12.6" customHeight="1">
      <c r="A88" s="63" t="s">
        <v>26</v>
      </c>
      <c r="B88" s="64"/>
      <c r="C88" s="64"/>
      <c r="D88" s="64"/>
      <c r="E88" s="64"/>
      <c r="F88" s="64"/>
      <c r="G88" s="65"/>
      <c r="H88" s="24">
        <f>H87*0.15</f>
        <v>93954</v>
      </c>
      <c r="I88" s="14"/>
      <c r="J88" s="14"/>
      <c r="K88" s="27"/>
      <c r="L88" s="27"/>
    </row>
    <row r="89" spans="1:13" ht="12.6" customHeight="1">
      <c r="A89" s="74" t="s">
        <v>27</v>
      </c>
      <c r="B89" s="64"/>
      <c r="C89" s="64"/>
      <c r="D89" s="64"/>
      <c r="E89" s="64"/>
      <c r="F89" s="64"/>
      <c r="G89" s="65"/>
      <c r="H89" s="20">
        <f>SUM(H87:H88)</f>
        <v>720314</v>
      </c>
      <c r="I89" s="36"/>
      <c r="J89" s="36">
        <f>SUM(J74:J88)</f>
        <v>720314</v>
      </c>
      <c r="K89" s="34"/>
      <c r="L89" s="34">
        <f>SUM(L74:L88)</f>
        <v>18007.849999999999</v>
      </c>
      <c r="M89" s="43"/>
    </row>
    <row r="90" spans="1:13" ht="12.6" customHeight="1">
      <c r="A90" s="66" t="s">
        <v>139</v>
      </c>
      <c r="B90" s="67"/>
      <c r="C90" s="67"/>
      <c r="D90" s="67"/>
      <c r="E90" s="67"/>
      <c r="F90" s="67"/>
      <c r="G90" s="67"/>
      <c r="H90" s="68"/>
      <c r="I90" s="36"/>
      <c r="J90" s="36"/>
      <c r="K90" s="34"/>
      <c r="L90" s="34"/>
      <c r="M90" s="43"/>
    </row>
    <row r="91" spans="1:13" ht="12.6" customHeight="1">
      <c r="A91" s="66" t="s">
        <v>140</v>
      </c>
      <c r="B91" s="67"/>
      <c r="C91" s="67"/>
      <c r="D91" s="67"/>
      <c r="E91" s="67"/>
      <c r="F91" s="67"/>
      <c r="G91" s="67"/>
      <c r="H91" s="68"/>
      <c r="I91" s="36"/>
      <c r="J91" s="36"/>
      <c r="K91" s="34"/>
      <c r="L91" s="34"/>
      <c r="M91" s="43"/>
    </row>
    <row r="92" spans="1:13" ht="12.6" customHeight="1">
      <c r="A92" s="30">
        <v>1</v>
      </c>
      <c r="B92" s="13" t="s">
        <v>141</v>
      </c>
      <c r="C92" s="57" t="s">
        <v>142</v>
      </c>
      <c r="D92" s="58" t="s">
        <v>143</v>
      </c>
      <c r="E92" s="13" t="s">
        <v>33</v>
      </c>
      <c r="F92" s="13">
        <v>120</v>
      </c>
      <c r="G92" s="31">
        <v>500</v>
      </c>
      <c r="H92" s="24">
        <f>G92*F92</f>
        <v>60000</v>
      </c>
      <c r="I92" s="14"/>
      <c r="J92" s="35">
        <f>+H92*1.15</f>
        <v>69000</v>
      </c>
      <c r="K92" s="21"/>
      <c r="L92" s="21">
        <f>+J92*0.025</f>
        <v>1725</v>
      </c>
    </row>
    <row r="93" spans="1:13" ht="12.6" customHeight="1">
      <c r="A93" s="22">
        <f t="shared" ref="A93:A103" si="13">1+A92</f>
        <v>2</v>
      </c>
      <c r="B93" s="13" t="s">
        <v>144</v>
      </c>
      <c r="C93" s="57" t="s">
        <v>145</v>
      </c>
      <c r="D93" s="58" t="s">
        <v>146</v>
      </c>
      <c r="E93" s="13" t="s">
        <v>33</v>
      </c>
      <c r="F93" s="13">
        <v>52</v>
      </c>
      <c r="G93" s="31">
        <v>230</v>
      </c>
      <c r="H93" s="24">
        <f t="shared" ref="H93:H99" si="14">G93*F93</f>
        <v>11960</v>
      </c>
      <c r="I93" s="14"/>
      <c r="J93" s="35">
        <f t="shared" ref="J93:J99" si="15">+H93*1.15</f>
        <v>13753.999999999998</v>
      </c>
      <c r="K93" s="21"/>
      <c r="L93" s="21">
        <f>+J93*0.025</f>
        <v>343.84999999999997</v>
      </c>
    </row>
    <row r="94" spans="1:13" ht="12.6" customHeight="1">
      <c r="A94" s="22">
        <f t="shared" si="13"/>
        <v>3</v>
      </c>
      <c r="B94" s="13" t="s">
        <v>147</v>
      </c>
      <c r="C94" s="57" t="s">
        <v>148</v>
      </c>
      <c r="D94" s="58" t="s">
        <v>149</v>
      </c>
      <c r="E94" s="13" t="s">
        <v>33</v>
      </c>
      <c r="F94" s="13">
        <v>10</v>
      </c>
      <c r="G94" s="31">
        <v>230</v>
      </c>
      <c r="H94" s="24">
        <f t="shared" si="14"/>
        <v>2300</v>
      </c>
      <c r="I94" s="14"/>
      <c r="J94" s="35">
        <f t="shared" si="15"/>
        <v>2645</v>
      </c>
      <c r="K94" s="21"/>
      <c r="L94" s="21">
        <f t="shared" ref="L94:L99" si="16">+J94*0.025</f>
        <v>66.125</v>
      </c>
    </row>
    <row r="95" spans="1:13" ht="12.6" customHeight="1">
      <c r="A95" s="22">
        <f t="shared" si="13"/>
        <v>4</v>
      </c>
      <c r="B95" s="13" t="s">
        <v>150</v>
      </c>
      <c r="C95" s="57" t="s">
        <v>151</v>
      </c>
      <c r="D95" s="58" t="s">
        <v>152</v>
      </c>
      <c r="E95" s="13" t="s">
        <v>33</v>
      </c>
      <c r="F95" s="13">
        <v>59</v>
      </c>
      <c r="G95" s="31">
        <v>230</v>
      </c>
      <c r="H95" s="24">
        <f t="shared" si="14"/>
        <v>13570</v>
      </c>
      <c r="I95" s="14"/>
      <c r="J95" s="35">
        <f t="shared" si="15"/>
        <v>15605.499999999998</v>
      </c>
      <c r="K95" s="21"/>
      <c r="L95" s="21">
        <f t="shared" si="16"/>
        <v>390.13749999999999</v>
      </c>
    </row>
    <row r="96" spans="1:13" ht="12.6" customHeight="1">
      <c r="A96" s="22">
        <f t="shared" si="13"/>
        <v>5</v>
      </c>
      <c r="B96" s="13" t="s">
        <v>153</v>
      </c>
      <c r="C96" s="57" t="s">
        <v>154</v>
      </c>
      <c r="D96" s="58" t="s">
        <v>155</v>
      </c>
      <c r="E96" s="13" t="s">
        <v>33</v>
      </c>
      <c r="F96" s="13">
        <v>190</v>
      </c>
      <c r="G96" s="31">
        <v>300</v>
      </c>
      <c r="H96" s="24">
        <f t="shared" si="14"/>
        <v>57000</v>
      </c>
      <c r="I96" s="14"/>
      <c r="J96" s="35">
        <f t="shared" si="15"/>
        <v>65550</v>
      </c>
      <c r="K96" s="21"/>
      <c r="L96" s="21">
        <f t="shared" si="16"/>
        <v>1638.75</v>
      </c>
    </row>
    <row r="97" spans="1:13" ht="12.6" customHeight="1">
      <c r="A97" s="22">
        <f t="shared" si="13"/>
        <v>6</v>
      </c>
      <c r="B97" s="13" t="s">
        <v>156</v>
      </c>
      <c r="C97" s="57" t="s">
        <v>157</v>
      </c>
      <c r="D97" s="58" t="s">
        <v>149</v>
      </c>
      <c r="E97" s="13" t="s">
        <v>33</v>
      </c>
      <c r="F97" s="13">
        <v>60</v>
      </c>
      <c r="G97" s="31">
        <v>170</v>
      </c>
      <c r="H97" s="24">
        <f t="shared" si="14"/>
        <v>10200</v>
      </c>
      <c r="I97" s="14"/>
      <c r="J97" s="35">
        <f t="shared" si="15"/>
        <v>11730</v>
      </c>
      <c r="K97" s="21"/>
      <c r="L97" s="21">
        <f t="shared" si="16"/>
        <v>293.25</v>
      </c>
    </row>
    <row r="98" spans="1:13" ht="12.6" customHeight="1">
      <c r="A98" s="22">
        <f t="shared" si="13"/>
        <v>7</v>
      </c>
      <c r="B98" s="13" t="s">
        <v>158</v>
      </c>
      <c r="C98" s="57" t="s">
        <v>159</v>
      </c>
      <c r="D98" s="58" t="s">
        <v>160</v>
      </c>
      <c r="E98" s="13" t="s">
        <v>33</v>
      </c>
      <c r="F98" s="13">
        <v>1400</v>
      </c>
      <c r="G98" s="31">
        <v>500</v>
      </c>
      <c r="H98" s="24">
        <f t="shared" si="14"/>
        <v>700000</v>
      </c>
      <c r="I98" s="14"/>
      <c r="J98" s="35">
        <f t="shared" si="15"/>
        <v>804999.99999999988</v>
      </c>
      <c r="K98" s="21"/>
      <c r="L98" s="21">
        <f t="shared" si="16"/>
        <v>20125</v>
      </c>
    </row>
    <row r="99" spans="1:13" ht="12.6" customHeight="1">
      <c r="A99" s="22">
        <f t="shared" si="13"/>
        <v>8</v>
      </c>
      <c r="B99" s="13" t="s">
        <v>161</v>
      </c>
      <c r="C99" s="57" t="s">
        <v>162</v>
      </c>
      <c r="D99" s="58" t="s">
        <v>84</v>
      </c>
      <c r="E99" s="13" t="s">
        <v>33</v>
      </c>
      <c r="F99" s="13">
        <v>111</v>
      </c>
      <c r="G99" s="31">
        <v>400</v>
      </c>
      <c r="H99" s="24">
        <f t="shared" si="14"/>
        <v>44400</v>
      </c>
      <c r="I99" s="14"/>
      <c r="J99" s="35">
        <f t="shared" si="15"/>
        <v>51059.999999999993</v>
      </c>
      <c r="K99" s="21"/>
      <c r="L99" s="21">
        <f t="shared" si="16"/>
        <v>1276.5</v>
      </c>
    </row>
    <row r="100" spans="1:13" ht="12.6" customHeight="1">
      <c r="A100" s="22"/>
      <c r="B100" s="13"/>
      <c r="C100" s="63" t="s">
        <v>101</v>
      </c>
      <c r="D100" s="71"/>
      <c r="E100" s="13" t="s">
        <v>33</v>
      </c>
      <c r="F100" s="13">
        <f>SUM(F88:F99)</f>
        <v>2002</v>
      </c>
      <c r="G100" s="31"/>
      <c r="H100" s="24"/>
      <c r="I100" s="14"/>
      <c r="J100" s="14"/>
      <c r="K100" s="21"/>
      <c r="L100" s="21"/>
    </row>
    <row r="101" spans="1:13" ht="12.6" customHeight="1">
      <c r="A101" s="22"/>
      <c r="B101" s="13"/>
      <c r="C101" s="72" t="s">
        <v>163</v>
      </c>
      <c r="D101" s="73"/>
      <c r="E101" s="13"/>
      <c r="F101" s="13"/>
      <c r="G101" s="31"/>
      <c r="H101" s="24"/>
      <c r="I101" s="14"/>
      <c r="J101" s="14"/>
      <c r="K101" s="21"/>
      <c r="L101" s="21"/>
    </row>
    <row r="102" spans="1:13" ht="12.6" customHeight="1">
      <c r="A102" s="22">
        <v>9</v>
      </c>
      <c r="B102" s="13" t="s">
        <v>164</v>
      </c>
      <c r="C102" s="57" t="s">
        <v>165</v>
      </c>
      <c r="D102" s="58" t="s">
        <v>166</v>
      </c>
      <c r="E102" s="13" t="s">
        <v>24</v>
      </c>
      <c r="F102" s="13">
        <v>1</v>
      </c>
      <c r="G102" s="31">
        <v>35000</v>
      </c>
      <c r="H102" s="24">
        <f>G102*F102</f>
        <v>35000</v>
      </c>
      <c r="I102" s="14">
        <f>+H102*1.15</f>
        <v>40250</v>
      </c>
      <c r="J102" s="14"/>
      <c r="K102" s="21">
        <f>+I102*0.0667</f>
        <v>2684.6749999999997</v>
      </c>
      <c r="L102" s="21"/>
    </row>
    <row r="103" spans="1:13" ht="13.15" customHeight="1">
      <c r="A103" s="22">
        <f t="shared" si="13"/>
        <v>10</v>
      </c>
      <c r="B103" s="13" t="s">
        <v>167</v>
      </c>
      <c r="C103" s="57" t="s">
        <v>168</v>
      </c>
      <c r="D103" s="58" t="s">
        <v>169</v>
      </c>
      <c r="E103" s="13" t="s">
        <v>24</v>
      </c>
      <c r="F103" s="13">
        <v>1</v>
      </c>
      <c r="G103" s="31">
        <v>35000</v>
      </c>
      <c r="H103" s="24">
        <f>G103*F103</f>
        <v>35000</v>
      </c>
      <c r="I103" s="14">
        <f>+H103*1.15</f>
        <v>40250</v>
      </c>
      <c r="J103" s="14"/>
      <c r="K103" s="21">
        <f>+I103*0.0667</f>
        <v>2684.6749999999997</v>
      </c>
      <c r="L103" s="21"/>
    </row>
    <row r="104" spans="1:13" ht="15.75" customHeight="1">
      <c r="A104" s="61" t="s">
        <v>170</v>
      </c>
      <c r="B104" s="62"/>
      <c r="C104" s="62"/>
      <c r="D104" s="62"/>
      <c r="E104" s="62"/>
      <c r="F104" s="62"/>
      <c r="G104" s="32"/>
      <c r="H104" s="20">
        <f>SUM(H92:H103)</f>
        <v>969430</v>
      </c>
      <c r="I104" s="35"/>
      <c r="J104" s="35"/>
      <c r="K104" s="21"/>
      <c r="L104" s="21"/>
    </row>
    <row r="105" spans="1:13" ht="17.25" customHeight="1">
      <c r="A105" s="63" t="s">
        <v>26</v>
      </c>
      <c r="B105" s="64"/>
      <c r="C105" s="64"/>
      <c r="D105" s="64"/>
      <c r="E105" s="64"/>
      <c r="F105" s="64"/>
      <c r="G105" s="65"/>
      <c r="H105" s="24">
        <f>H104*0.15</f>
        <v>145414.5</v>
      </c>
      <c r="I105" s="35"/>
      <c r="J105" s="35"/>
      <c r="K105" s="21"/>
      <c r="L105" s="21"/>
    </row>
    <row r="106" spans="1:13" ht="15.75" customHeight="1">
      <c r="A106" s="74" t="s">
        <v>27</v>
      </c>
      <c r="B106" s="64"/>
      <c r="C106" s="64"/>
      <c r="D106" s="64"/>
      <c r="E106" s="64"/>
      <c r="F106" s="64"/>
      <c r="G106" s="65"/>
      <c r="H106" s="20">
        <f>SUM(H104:H105)</f>
        <v>1114844.5</v>
      </c>
      <c r="I106" s="36">
        <f>SUM(I92:I105)</f>
        <v>80500</v>
      </c>
      <c r="J106" s="36">
        <f>SUM(J92:J105)</f>
        <v>1034344.4999999999</v>
      </c>
      <c r="K106" s="34">
        <f>SUM(K92:K105)</f>
        <v>5369.3499999999995</v>
      </c>
      <c r="L106" s="34">
        <f>SUM(L92:L105)</f>
        <v>25858.612499999999</v>
      </c>
      <c r="M106" s="43"/>
    </row>
    <row r="107" spans="1:13" ht="15.75" customHeight="1">
      <c r="A107" s="66" t="s">
        <v>171</v>
      </c>
      <c r="B107" s="67"/>
      <c r="C107" s="67"/>
      <c r="D107" s="67"/>
      <c r="E107" s="67"/>
      <c r="F107" s="67"/>
      <c r="G107" s="67"/>
      <c r="H107" s="68"/>
      <c r="I107" s="44"/>
      <c r="J107" s="44"/>
      <c r="K107" s="45"/>
      <c r="L107" s="45"/>
      <c r="M107" s="43"/>
    </row>
    <row r="108" spans="1:13" ht="15.75" customHeight="1">
      <c r="A108" s="22">
        <v>1</v>
      </c>
      <c r="B108" s="22" t="s">
        <v>172</v>
      </c>
      <c r="C108" s="57" t="s">
        <v>173</v>
      </c>
      <c r="D108" s="58" t="s">
        <v>174</v>
      </c>
      <c r="E108" s="13" t="s">
        <v>33</v>
      </c>
      <c r="F108" s="13">
        <v>162</v>
      </c>
      <c r="G108" s="31">
        <v>230</v>
      </c>
      <c r="H108" s="24">
        <f t="shared" ref="H108:H119" si="17">G108*F108</f>
        <v>37260</v>
      </c>
      <c r="I108" s="35"/>
      <c r="J108" s="35">
        <f>+H108*1.15</f>
        <v>42849</v>
      </c>
      <c r="K108" s="21"/>
      <c r="L108" s="21">
        <f t="shared" ref="L108:L119" si="18">+J108*0.025</f>
        <v>1071.2250000000001</v>
      </c>
      <c r="M108" s="43"/>
    </row>
    <row r="109" spans="1:13" ht="15.75" customHeight="1">
      <c r="A109" s="22">
        <f t="shared" ref="A109:A123" si="19">1+A108</f>
        <v>2</v>
      </c>
      <c r="B109" s="22" t="s">
        <v>175</v>
      </c>
      <c r="C109" s="57" t="s">
        <v>176</v>
      </c>
      <c r="D109" s="58" t="s">
        <v>177</v>
      </c>
      <c r="E109" s="13" t="s">
        <v>33</v>
      </c>
      <c r="F109" s="13">
        <v>229</v>
      </c>
      <c r="G109" s="31">
        <v>500</v>
      </c>
      <c r="H109" s="24">
        <f t="shared" si="17"/>
        <v>114500</v>
      </c>
      <c r="I109" s="35"/>
      <c r="J109" s="35">
        <f t="shared" ref="J109:J123" si="20">+H109*1.15</f>
        <v>131675</v>
      </c>
      <c r="K109" s="21"/>
      <c r="L109" s="21">
        <f t="shared" si="18"/>
        <v>3291.875</v>
      </c>
      <c r="M109" s="43"/>
    </row>
    <row r="110" spans="1:13" ht="15.75" customHeight="1">
      <c r="A110" s="22">
        <f t="shared" si="19"/>
        <v>3</v>
      </c>
      <c r="B110" s="22" t="s">
        <v>178</v>
      </c>
      <c r="C110" s="57" t="s">
        <v>142</v>
      </c>
      <c r="D110" s="58" t="s">
        <v>143</v>
      </c>
      <c r="E110" s="13" t="s">
        <v>33</v>
      </c>
      <c r="F110" s="13">
        <v>73</v>
      </c>
      <c r="G110" s="31">
        <v>500</v>
      </c>
      <c r="H110" s="24">
        <f t="shared" si="17"/>
        <v>36500</v>
      </c>
      <c r="I110" s="35"/>
      <c r="J110" s="35">
        <f t="shared" si="20"/>
        <v>41975</v>
      </c>
      <c r="K110" s="21"/>
      <c r="L110" s="21">
        <f t="shared" si="18"/>
        <v>1049.375</v>
      </c>
      <c r="M110" s="43"/>
    </row>
    <row r="111" spans="1:13" ht="15.75" customHeight="1">
      <c r="A111" s="22">
        <f t="shared" si="19"/>
        <v>4</v>
      </c>
      <c r="B111" s="22" t="s">
        <v>179</v>
      </c>
      <c r="C111" s="57" t="s">
        <v>180</v>
      </c>
      <c r="D111" s="58" t="s">
        <v>111</v>
      </c>
      <c r="E111" s="13" t="s">
        <v>33</v>
      </c>
      <c r="F111" s="13">
        <v>195</v>
      </c>
      <c r="G111" s="31">
        <v>230</v>
      </c>
      <c r="H111" s="24">
        <f t="shared" si="17"/>
        <v>44850</v>
      </c>
      <c r="I111" s="35"/>
      <c r="J111" s="35">
        <f t="shared" si="20"/>
        <v>51577.499999999993</v>
      </c>
      <c r="K111" s="21"/>
      <c r="L111" s="21">
        <f t="shared" si="18"/>
        <v>1289.4375</v>
      </c>
      <c r="M111" s="43"/>
    </row>
    <row r="112" spans="1:13" ht="15.75" customHeight="1">
      <c r="A112" s="22">
        <f t="shared" si="19"/>
        <v>5</v>
      </c>
      <c r="B112" s="22" t="s">
        <v>181</v>
      </c>
      <c r="C112" s="57" t="s">
        <v>182</v>
      </c>
      <c r="D112" s="58" t="s">
        <v>115</v>
      </c>
      <c r="E112" s="13" t="s">
        <v>33</v>
      </c>
      <c r="F112" s="13">
        <v>452</v>
      </c>
      <c r="G112" s="31">
        <v>230</v>
      </c>
      <c r="H112" s="24">
        <f t="shared" si="17"/>
        <v>103960</v>
      </c>
      <c r="I112" s="35"/>
      <c r="J112" s="35">
        <f t="shared" si="20"/>
        <v>119553.99999999999</v>
      </c>
      <c r="K112" s="21"/>
      <c r="L112" s="21">
        <f t="shared" si="18"/>
        <v>2988.85</v>
      </c>
      <c r="M112" s="43"/>
    </row>
    <row r="113" spans="1:13" ht="15.75" customHeight="1">
      <c r="A113" s="22">
        <f t="shared" si="19"/>
        <v>6</v>
      </c>
      <c r="B113" s="22" t="s">
        <v>183</v>
      </c>
      <c r="C113" s="57" t="s">
        <v>184</v>
      </c>
      <c r="D113" s="58" t="s">
        <v>185</v>
      </c>
      <c r="E113" s="13" t="s">
        <v>33</v>
      </c>
      <c r="F113" s="13">
        <v>60</v>
      </c>
      <c r="G113" s="31">
        <v>400</v>
      </c>
      <c r="H113" s="24">
        <f t="shared" si="17"/>
        <v>24000</v>
      </c>
      <c r="I113" s="35"/>
      <c r="J113" s="35">
        <f t="shared" si="20"/>
        <v>27599.999999999996</v>
      </c>
      <c r="K113" s="21"/>
      <c r="L113" s="21">
        <f t="shared" si="18"/>
        <v>690</v>
      </c>
      <c r="M113" s="43"/>
    </row>
    <row r="114" spans="1:13" ht="15.75" customHeight="1">
      <c r="A114" s="22">
        <f t="shared" si="19"/>
        <v>7</v>
      </c>
      <c r="B114" s="22" t="s">
        <v>186</v>
      </c>
      <c r="C114" s="57" t="s">
        <v>187</v>
      </c>
      <c r="D114" s="58" t="s">
        <v>188</v>
      </c>
      <c r="E114" s="13" t="s">
        <v>33</v>
      </c>
      <c r="F114" s="13">
        <v>607</v>
      </c>
      <c r="G114" s="31">
        <v>230</v>
      </c>
      <c r="H114" s="24">
        <f t="shared" si="17"/>
        <v>139610</v>
      </c>
      <c r="I114" s="35"/>
      <c r="J114" s="35">
        <f t="shared" si="20"/>
        <v>160551.5</v>
      </c>
      <c r="K114" s="21"/>
      <c r="L114" s="21">
        <f t="shared" si="18"/>
        <v>4013.7875000000004</v>
      </c>
      <c r="M114" s="43"/>
    </row>
    <row r="115" spans="1:13" ht="15.75" customHeight="1">
      <c r="A115" s="22">
        <f t="shared" si="19"/>
        <v>8</v>
      </c>
      <c r="B115" s="22" t="s">
        <v>189</v>
      </c>
      <c r="C115" s="57" t="s">
        <v>190</v>
      </c>
      <c r="D115" s="58" t="s">
        <v>191</v>
      </c>
      <c r="E115" s="13" t="s">
        <v>33</v>
      </c>
      <c r="F115" s="13">
        <v>164</v>
      </c>
      <c r="G115" s="31">
        <v>400</v>
      </c>
      <c r="H115" s="24">
        <f t="shared" si="17"/>
        <v>65600</v>
      </c>
      <c r="I115" s="35"/>
      <c r="J115" s="35">
        <f t="shared" si="20"/>
        <v>75440</v>
      </c>
      <c r="K115" s="21"/>
      <c r="L115" s="21">
        <f t="shared" si="18"/>
        <v>1886</v>
      </c>
      <c r="M115" s="43"/>
    </row>
    <row r="116" spans="1:13" ht="15.75" customHeight="1">
      <c r="A116" s="22">
        <f t="shared" si="19"/>
        <v>9</v>
      </c>
      <c r="B116" s="22" t="s">
        <v>192</v>
      </c>
      <c r="C116" s="57" t="s">
        <v>193</v>
      </c>
      <c r="D116" s="58" t="s">
        <v>194</v>
      </c>
      <c r="E116" s="13" t="s">
        <v>33</v>
      </c>
      <c r="F116" s="13">
        <v>382</v>
      </c>
      <c r="G116" s="31">
        <v>400</v>
      </c>
      <c r="H116" s="24">
        <f t="shared" si="17"/>
        <v>152800</v>
      </c>
      <c r="I116" s="35"/>
      <c r="J116" s="35">
        <f t="shared" si="20"/>
        <v>175720</v>
      </c>
      <c r="K116" s="21"/>
      <c r="L116" s="21">
        <f t="shared" si="18"/>
        <v>4393</v>
      </c>
      <c r="M116" s="43"/>
    </row>
    <row r="117" spans="1:13" ht="15.75" customHeight="1">
      <c r="A117" s="22">
        <f t="shared" si="19"/>
        <v>10</v>
      </c>
      <c r="B117" s="22" t="s">
        <v>195</v>
      </c>
      <c r="C117" s="57" t="s">
        <v>196</v>
      </c>
      <c r="D117" s="58" t="s">
        <v>197</v>
      </c>
      <c r="E117" s="13" t="s">
        <v>33</v>
      </c>
      <c r="F117" s="13">
        <v>279</v>
      </c>
      <c r="G117" s="31">
        <v>350</v>
      </c>
      <c r="H117" s="24">
        <f t="shared" si="17"/>
        <v>97650</v>
      </c>
      <c r="I117" s="35"/>
      <c r="J117" s="35">
        <f t="shared" si="20"/>
        <v>112297.49999999999</v>
      </c>
      <c r="K117" s="21"/>
      <c r="L117" s="21">
        <f t="shared" si="18"/>
        <v>2807.4375</v>
      </c>
      <c r="M117" s="43"/>
    </row>
    <row r="118" spans="1:13" ht="15.75" customHeight="1">
      <c r="A118" s="22">
        <f t="shared" si="19"/>
        <v>11</v>
      </c>
      <c r="B118" s="22" t="s">
        <v>198</v>
      </c>
      <c r="C118" s="57" t="s">
        <v>199</v>
      </c>
      <c r="D118" s="58" t="s">
        <v>200</v>
      </c>
      <c r="E118" s="13" t="s">
        <v>33</v>
      </c>
      <c r="F118" s="13">
        <v>116</v>
      </c>
      <c r="G118" s="31">
        <v>350</v>
      </c>
      <c r="H118" s="24">
        <f t="shared" si="17"/>
        <v>40600</v>
      </c>
      <c r="I118" s="35"/>
      <c r="J118" s="35">
        <f t="shared" si="20"/>
        <v>46690</v>
      </c>
      <c r="K118" s="21"/>
      <c r="L118" s="21">
        <f t="shared" si="18"/>
        <v>1167.25</v>
      </c>
      <c r="M118" s="43"/>
    </row>
    <row r="119" spans="1:13" ht="15.75" customHeight="1">
      <c r="A119" s="22">
        <f t="shared" si="19"/>
        <v>12</v>
      </c>
      <c r="B119" s="22" t="s">
        <v>201</v>
      </c>
      <c r="C119" s="57" t="s">
        <v>202</v>
      </c>
      <c r="D119" s="58" t="s">
        <v>203</v>
      </c>
      <c r="E119" s="13" t="s">
        <v>33</v>
      </c>
      <c r="F119" s="13">
        <v>47</v>
      </c>
      <c r="G119" s="31">
        <v>350</v>
      </c>
      <c r="H119" s="24">
        <f t="shared" si="17"/>
        <v>16450</v>
      </c>
      <c r="I119" s="35"/>
      <c r="J119" s="35">
        <f t="shared" si="20"/>
        <v>18917.5</v>
      </c>
      <c r="K119" s="21"/>
      <c r="L119" s="21">
        <f t="shared" si="18"/>
        <v>472.9375</v>
      </c>
      <c r="M119" s="43"/>
    </row>
    <row r="120" spans="1:13" ht="15" customHeight="1">
      <c r="A120" s="22">
        <f t="shared" si="19"/>
        <v>13</v>
      </c>
      <c r="B120" s="22" t="s">
        <v>204</v>
      </c>
      <c r="C120" s="57" t="s">
        <v>205</v>
      </c>
      <c r="D120" s="58" t="s">
        <v>174</v>
      </c>
      <c r="E120" s="13" t="s">
        <v>33</v>
      </c>
      <c r="F120" s="13">
        <v>136</v>
      </c>
      <c r="G120" s="31">
        <v>200</v>
      </c>
      <c r="H120" s="24">
        <f>G120*F120</f>
        <v>27200</v>
      </c>
      <c r="I120" s="35"/>
      <c r="J120" s="35">
        <f t="shared" si="20"/>
        <v>31279.999999999996</v>
      </c>
      <c r="K120" s="21"/>
      <c r="L120" s="21">
        <f>+J120*0.025</f>
        <v>782</v>
      </c>
    </row>
    <row r="121" spans="1:13" ht="13.15" customHeight="1">
      <c r="A121" s="22">
        <f t="shared" si="19"/>
        <v>14</v>
      </c>
      <c r="B121" s="22" t="s">
        <v>206</v>
      </c>
      <c r="C121" s="57" t="s">
        <v>207</v>
      </c>
      <c r="D121" s="58" t="s">
        <v>208</v>
      </c>
      <c r="E121" s="13" t="s">
        <v>33</v>
      </c>
      <c r="F121" s="13">
        <v>138</v>
      </c>
      <c r="G121" s="31">
        <v>400</v>
      </c>
      <c r="H121" s="24">
        <f>G121*F121</f>
        <v>55200</v>
      </c>
      <c r="I121" s="35"/>
      <c r="J121" s="35">
        <f t="shared" si="20"/>
        <v>63479.999999999993</v>
      </c>
      <c r="K121" s="21"/>
      <c r="L121" s="21">
        <f>+J121*0.025</f>
        <v>1587</v>
      </c>
    </row>
    <row r="122" spans="1:13" ht="13.15" customHeight="1">
      <c r="A122" s="22">
        <f t="shared" si="19"/>
        <v>15</v>
      </c>
      <c r="B122" s="22" t="s">
        <v>209</v>
      </c>
      <c r="C122" s="57" t="s">
        <v>210</v>
      </c>
      <c r="D122" s="58" t="s">
        <v>160</v>
      </c>
      <c r="E122" s="13" t="s">
        <v>33</v>
      </c>
      <c r="F122" s="13">
        <v>1040</v>
      </c>
      <c r="G122" s="31">
        <v>400</v>
      </c>
      <c r="H122" s="24">
        <f>G122*F122</f>
        <v>416000</v>
      </c>
      <c r="I122" s="35"/>
      <c r="J122" s="35">
        <f t="shared" si="20"/>
        <v>478399.99999999994</v>
      </c>
      <c r="K122" s="21"/>
      <c r="L122" s="21">
        <f>+J122*0.025</f>
        <v>11960</v>
      </c>
    </row>
    <row r="123" spans="1:13" ht="26.45" customHeight="1">
      <c r="A123" s="22">
        <f t="shared" si="19"/>
        <v>16</v>
      </c>
      <c r="B123" s="22" t="s">
        <v>211</v>
      </c>
      <c r="C123" s="57" t="s">
        <v>212</v>
      </c>
      <c r="D123" s="58" t="s">
        <v>128</v>
      </c>
      <c r="E123" s="13" t="s">
        <v>33</v>
      </c>
      <c r="F123" s="13">
        <v>929</v>
      </c>
      <c r="G123" s="23">
        <v>170</v>
      </c>
      <c r="H123" s="24">
        <f>G123*F123</f>
        <v>157930</v>
      </c>
      <c r="I123" s="35"/>
      <c r="J123" s="35">
        <f t="shared" si="20"/>
        <v>181619.5</v>
      </c>
      <c r="K123" s="21"/>
      <c r="L123" s="21">
        <f>+J123*0.025</f>
        <v>4540.4875000000002</v>
      </c>
    </row>
    <row r="124" spans="1:13" ht="14.45" customHeight="1">
      <c r="A124" s="22"/>
      <c r="B124" s="22"/>
      <c r="C124" s="63" t="s">
        <v>101</v>
      </c>
      <c r="D124" s="71"/>
      <c r="E124" s="13" t="s">
        <v>33</v>
      </c>
      <c r="F124" s="13">
        <f>SUM(F108:F123)</f>
        <v>5009</v>
      </c>
      <c r="G124" s="23"/>
      <c r="H124" s="24"/>
      <c r="I124" s="35"/>
      <c r="J124" s="35"/>
      <c r="K124" s="21"/>
      <c r="L124" s="21"/>
    </row>
    <row r="125" spans="1:13" ht="15.6" customHeight="1">
      <c r="A125" s="22"/>
      <c r="B125" s="13"/>
      <c r="C125" s="72" t="s">
        <v>213</v>
      </c>
      <c r="D125" s="73"/>
      <c r="E125" s="13"/>
      <c r="F125" s="13"/>
      <c r="G125" s="31"/>
      <c r="H125" s="24"/>
      <c r="I125" s="35"/>
      <c r="J125" s="35"/>
      <c r="K125" s="21"/>
      <c r="L125" s="21"/>
    </row>
    <row r="126" spans="1:13" ht="15.6" customHeight="1">
      <c r="A126" s="22">
        <v>17</v>
      </c>
      <c r="B126" s="22" t="s">
        <v>214</v>
      </c>
      <c r="C126" s="57" t="s">
        <v>215</v>
      </c>
      <c r="D126" s="58" t="s">
        <v>166</v>
      </c>
      <c r="E126" s="22" t="s">
        <v>137</v>
      </c>
      <c r="F126" s="22">
        <v>1</v>
      </c>
      <c r="G126" s="31">
        <v>35000</v>
      </c>
      <c r="H126" s="24">
        <f>G126*F126</f>
        <v>35000</v>
      </c>
      <c r="I126" s="35">
        <f>+H126*1.15</f>
        <v>40250</v>
      </c>
      <c r="J126" s="35"/>
      <c r="K126" s="21">
        <f>+I126*0.0667</f>
        <v>2684.6749999999997</v>
      </c>
      <c r="L126" s="21"/>
    </row>
    <row r="127" spans="1:13" ht="14.25" customHeight="1">
      <c r="A127" s="61" t="s">
        <v>216</v>
      </c>
      <c r="B127" s="62"/>
      <c r="C127" s="62"/>
      <c r="D127" s="62"/>
      <c r="E127" s="62"/>
      <c r="F127" s="62"/>
      <c r="G127" s="32"/>
      <c r="H127" s="20">
        <f>SUM(H108:H126)</f>
        <v>1565110</v>
      </c>
      <c r="I127" s="35"/>
      <c r="J127" s="35"/>
      <c r="K127" s="21"/>
      <c r="L127" s="21"/>
    </row>
    <row r="128" spans="1:13" ht="15" customHeight="1">
      <c r="A128" s="63" t="s">
        <v>26</v>
      </c>
      <c r="B128" s="64"/>
      <c r="C128" s="64"/>
      <c r="D128" s="64"/>
      <c r="E128" s="64"/>
      <c r="F128" s="64"/>
      <c r="G128" s="65"/>
      <c r="H128" s="24">
        <f>H127*0.15</f>
        <v>234766.5</v>
      </c>
      <c r="I128" s="35"/>
      <c r="J128" s="35"/>
      <c r="K128" s="21"/>
      <c r="L128" s="21"/>
    </row>
    <row r="129" spans="1:13" ht="15" customHeight="1">
      <c r="A129" s="74" t="s">
        <v>27</v>
      </c>
      <c r="B129" s="64"/>
      <c r="C129" s="64"/>
      <c r="D129" s="64"/>
      <c r="E129" s="64"/>
      <c r="F129" s="64"/>
      <c r="G129" s="65"/>
      <c r="H129" s="20">
        <f>SUM(H127:H128)</f>
        <v>1799876.5</v>
      </c>
      <c r="I129" s="36">
        <f>SUM(I108:I128)</f>
        <v>40250</v>
      </c>
      <c r="J129" s="36">
        <f>SUM(J108:J128)</f>
        <v>1759626.5</v>
      </c>
      <c r="K129" s="34">
        <f>SUM(K108:K128)</f>
        <v>2684.6749999999997</v>
      </c>
      <c r="L129" s="34">
        <f>SUM(L108:L128)</f>
        <v>43990.662500000006</v>
      </c>
      <c r="M129" s="43"/>
    </row>
    <row r="130" spans="1:13" ht="15" customHeight="1">
      <c r="A130" s="66" t="s">
        <v>217</v>
      </c>
      <c r="B130" s="67"/>
      <c r="C130" s="67"/>
      <c r="D130" s="67"/>
      <c r="E130" s="67"/>
      <c r="F130" s="67"/>
      <c r="G130" s="67"/>
      <c r="H130" s="68"/>
      <c r="I130" s="14"/>
      <c r="J130" s="14"/>
      <c r="K130" s="27"/>
      <c r="L130" s="27"/>
    </row>
    <row r="131" spans="1:13" ht="15" customHeight="1">
      <c r="A131" s="69" t="s">
        <v>218</v>
      </c>
      <c r="B131" s="70"/>
      <c r="C131" s="70"/>
      <c r="D131" s="70"/>
      <c r="E131" s="39"/>
      <c r="F131" s="39"/>
      <c r="G131" s="39"/>
      <c r="H131" s="40"/>
      <c r="I131" s="14"/>
      <c r="J131" s="14"/>
      <c r="K131" s="27"/>
      <c r="L131" s="27"/>
    </row>
    <row r="132" spans="1:13" ht="38.25" customHeight="1">
      <c r="A132" s="33">
        <v>1</v>
      </c>
      <c r="B132" s="22" t="s">
        <v>219</v>
      </c>
      <c r="C132" s="57" t="s">
        <v>220</v>
      </c>
      <c r="D132" s="58" t="s">
        <v>220</v>
      </c>
      <c r="E132" s="13" t="s">
        <v>31</v>
      </c>
      <c r="F132" s="13">
        <v>1</v>
      </c>
      <c r="G132" s="31">
        <v>550000</v>
      </c>
      <c r="H132" s="24">
        <v>137500</v>
      </c>
      <c r="I132" s="35"/>
      <c r="J132" s="35">
        <f>+H132*1.15</f>
        <v>158125</v>
      </c>
      <c r="K132" s="21"/>
      <c r="L132" s="21">
        <f>+J132*0.025</f>
        <v>3953.125</v>
      </c>
      <c r="M132" s="9"/>
    </row>
    <row r="133" spans="1:13" ht="24.6" customHeight="1">
      <c r="A133" s="22">
        <f>1+A132</f>
        <v>2</v>
      </c>
      <c r="B133" s="22" t="s">
        <v>221</v>
      </c>
      <c r="C133" s="57" t="s">
        <v>222</v>
      </c>
      <c r="D133" s="58" t="s">
        <v>222</v>
      </c>
      <c r="E133" s="13" t="s">
        <v>31</v>
      </c>
      <c r="F133" s="13">
        <v>1</v>
      </c>
      <c r="G133" s="31">
        <v>600000</v>
      </c>
      <c r="H133" s="24">
        <v>150000</v>
      </c>
      <c r="I133" s="35"/>
      <c r="J133" s="35">
        <f>+H133*1.15</f>
        <v>172500</v>
      </c>
      <c r="K133" s="21"/>
      <c r="L133" s="21">
        <f>+J133*0.025</f>
        <v>4312.5</v>
      </c>
      <c r="M133" s="9"/>
    </row>
    <row r="134" spans="1:13" ht="13.9" customHeight="1">
      <c r="A134" s="22">
        <f t="shared" ref="A134:A145" si="21">1+A133</f>
        <v>3</v>
      </c>
      <c r="B134" s="22" t="s">
        <v>223</v>
      </c>
      <c r="C134" s="57" t="s">
        <v>224</v>
      </c>
      <c r="D134" s="58" t="s">
        <v>224</v>
      </c>
      <c r="E134" s="13" t="s">
        <v>137</v>
      </c>
      <c r="F134" s="13">
        <v>1</v>
      </c>
      <c r="G134" s="31">
        <v>515000</v>
      </c>
      <c r="H134" s="24">
        <v>128750</v>
      </c>
      <c r="I134" s="35">
        <f>+H134*1.15</f>
        <v>148062.5</v>
      </c>
      <c r="J134" s="35"/>
      <c r="K134" s="21">
        <f>+I134*0.0667</f>
        <v>9875.7687499999993</v>
      </c>
      <c r="L134" s="21"/>
      <c r="M134" s="9"/>
    </row>
    <row r="135" spans="1:13" ht="13.9" customHeight="1">
      <c r="A135" s="22">
        <f t="shared" si="21"/>
        <v>4</v>
      </c>
      <c r="B135" s="22" t="s">
        <v>225</v>
      </c>
      <c r="C135" s="57" t="s">
        <v>226</v>
      </c>
      <c r="D135" s="58" t="s">
        <v>226</v>
      </c>
      <c r="E135" s="13" t="s">
        <v>137</v>
      </c>
      <c r="F135" s="13">
        <v>1</v>
      </c>
      <c r="G135" s="31">
        <v>620000</v>
      </c>
      <c r="H135" s="24">
        <v>155000</v>
      </c>
      <c r="I135" s="35">
        <f>+H135*1.15</f>
        <v>178250</v>
      </c>
      <c r="J135" s="35"/>
      <c r="K135" s="21">
        <f>+I135*0.0667</f>
        <v>11889.275</v>
      </c>
      <c r="L135" s="21"/>
      <c r="M135" s="9"/>
    </row>
    <row r="136" spans="1:13" ht="13.9" customHeight="1">
      <c r="A136" s="22">
        <f t="shared" si="21"/>
        <v>5</v>
      </c>
      <c r="B136" s="22" t="s">
        <v>227</v>
      </c>
      <c r="C136" s="57" t="s">
        <v>228</v>
      </c>
      <c r="D136" s="58" t="s">
        <v>228</v>
      </c>
      <c r="E136" s="13" t="s">
        <v>31</v>
      </c>
      <c r="F136" s="13">
        <v>1</v>
      </c>
      <c r="G136" s="31">
        <v>250000</v>
      </c>
      <c r="H136" s="24">
        <v>62500</v>
      </c>
      <c r="I136" s="35">
        <f>+H136*1.15</f>
        <v>71875</v>
      </c>
      <c r="J136" s="35"/>
      <c r="K136" s="21">
        <f>+I136*0.0667</f>
        <v>4794.0625</v>
      </c>
      <c r="L136" s="21"/>
      <c r="M136" s="9"/>
    </row>
    <row r="137" spans="1:13" ht="24" customHeight="1">
      <c r="A137" s="69" t="s">
        <v>229</v>
      </c>
      <c r="B137" s="70"/>
      <c r="C137" s="70"/>
      <c r="D137" s="70"/>
      <c r="E137" s="13"/>
      <c r="F137" s="13"/>
      <c r="G137" s="31"/>
      <c r="H137" s="24">
        <v>0</v>
      </c>
      <c r="I137" s="14"/>
      <c r="J137" s="14"/>
      <c r="K137" s="21"/>
      <c r="L137" s="21"/>
      <c r="M137" s="9"/>
    </row>
    <row r="138" spans="1:13" ht="27.6" customHeight="1">
      <c r="A138" s="22">
        <f>1+A136</f>
        <v>6</v>
      </c>
      <c r="B138" s="22" t="s">
        <v>230</v>
      </c>
      <c r="C138" s="57" t="s">
        <v>231</v>
      </c>
      <c r="D138" s="58" t="s">
        <v>232</v>
      </c>
      <c r="E138" s="13" t="s">
        <v>33</v>
      </c>
      <c r="F138" s="13">
        <v>1311</v>
      </c>
      <c r="G138" s="31">
        <v>450</v>
      </c>
      <c r="H138" s="24">
        <v>147487.5</v>
      </c>
      <c r="I138" s="35"/>
      <c r="J138" s="35">
        <f>+H138*1.15</f>
        <v>169610.625</v>
      </c>
      <c r="K138" s="21"/>
      <c r="L138" s="21">
        <f>+J138*0.025</f>
        <v>4240.265625</v>
      </c>
      <c r="M138" s="9"/>
    </row>
    <row r="139" spans="1:13" ht="27.6" customHeight="1">
      <c r="A139" s="22">
        <f t="shared" si="21"/>
        <v>7</v>
      </c>
      <c r="B139" s="22" t="s">
        <v>233</v>
      </c>
      <c r="C139" s="57" t="s">
        <v>234</v>
      </c>
      <c r="D139" s="58" t="s">
        <v>235</v>
      </c>
      <c r="E139" s="13" t="s">
        <v>33</v>
      </c>
      <c r="F139" s="13">
        <v>1000</v>
      </c>
      <c r="G139" s="31">
        <v>1000</v>
      </c>
      <c r="H139" s="24">
        <v>250000</v>
      </c>
      <c r="I139" s="35"/>
      <c r="J139" s="35">
        <f>+H139*1.15</f>
        <v>287500</v>
      </c>
      <c r="K139" s="21"/>
      <c r="L139" s="21">
        <f>+J139*0.025</f>
        <v>7187.5</v>
      </c>
      <c r="M139" s="9"/>
    </row>
    <row r="140" spans="1:13" ht="13.15" customHeight="1">
      <c r="A140" s="22">
        <f t="shared" si="21"/>
        <v>8</v>
      </c>
      <c r="B140" s="22" t="s">
        <v>236</v>
      </c>
      <c r="C140" s="57" t="s">
        <v>237</v>
      </c>
      <c r="D140" s="58" t="s">
        <v>237</v>
      </c>
      <c r="E140" s="13" t="s">
        <v>33</v>
      </c>
      <c r="F140" s="13">
        <v>140</v>
      </c>
      <c r="G140" s="31">
        <v>300</v>
      </c>
      <c r="H140" s="24">
        <v>10500</v>
      </c>
      <c r="I140" s="35"/>
      <c r="J140" s="35">
        <f>+H140*1.15</f>
        <v>12074.999999999998</v>
      </c>
      <c r="K140" s="21"/>
      <c r="L140" s="21">
        <f>+J140*0.025</f>
        <v>301.87499999999994</v>
      </c>
      <c r="M140" s="9"/>
    </row>
    <row r="141" spans="1:13" ht="13.9" customHeight="1">
      <c r="A141" s="22">
        <f t="shared" si="21"/>
        <v>9</v>
      </c>
      <c r="B141" s="22" t="s">
        <v>238</v>
      </c>
      <c r="C141" s="57" t="s">
        <v>239</v>
      </c>
      <c r="D141" s="58" t="s">
        <v>239</v>
      </c>
      <c r="E141" s="13" t="s">
        <v>137</v>
      </c>
      <c r="F141" s="13">
        <v>1</v>
      </c>
      <c r="G141" s="31">
        <v>5000</v>
      </c>
      <c r="H141" s="24">
        <v>1250</v>
      </c>
      <c r="I141" s="35">
        <f>+H141*1.15</f>
        <v>1437.5</v>
      </c>
      <c r="J141" s="35"/>
      <c r="K141" s="21">
        <f>+I141*0.0667</f>
        <v>95.881249999999994</v>
      </c>
      <c r="L141" s="21"/>
      <c r="M141" s="9"/>
    </row>
    <row r="142" spans="1:13" ht="27.6" customHeight="1">
      <c r="A142" s="22">
        <f t="shared" si="21"/>
        <v>10</v>
      </c>
      <c r="B142" s="22" t="s">
        <v>240</v>
      </c>
      <c r="C142" s="57" t="s">
        <v>241</v>
      </c>
      <c r="D142" s="58" t="s">
        <v>241</v>
      </c>
      <c r="E142" s="13" t="s">
        <v>242</v>
      </c>
      <c r="F142" s="13">
        <v>1</v>
      </c>
      <c r="G142" s="31">
        <v>80000</v>
      </c>
      <c r="H142" s="24">
        <v>20000</v>
      </c>
      <c r="I142" s="35">
        <f>+H142*1.15</f>
        <v>23000</v>
      </c>
      <c r="J142" s="35"/>
      <c r="K142" s="21">
        <f>+I142*0.0667</f>
        <v>1534.1</v>
      </c>
      <c r="L142" s="21"/>
      <c r="M142" s="9"/>
    </row>
    <row r="143" spans="1:13" ht="25.9" customHeight="1">
      <c r="A143" s="22">
        <f t="shared" si="21"/>
        <v>11</v>
      </c>
      <c r="B143" s="22" t="s">
        <v>243</v>
      </c>
      <c r="C143" s="57" t="s">
        <v>244</v>
      </c>
      <c r="D143" s="58" t="s">
        <v>244</v>
      </c>
      <c r="E143" s="13" t="s">
        <v>33</v>
      </c>
      <c r="F143" s="13">
        <v>80</v>
      </c>
      <c r="G143" s="46">
        <v>200</v>
      </c>
      <c r="H143" s="24">
        <v>4000</v>
      </c>
      <c r="I143" s="35"/>
      <c r="J143" s="35">
        <f>+H143*1.15</f>
        <v>4600</v>
      </c>
      <c r="K143" s="21"/>
      <c r="L143" s="21">
        <f>+J143*0.025</f>
        <v>115</v>
      </c>
      <c r="M143" s="9"/>
    </row>
    <row r="144" spans="1:13" ht="24.75" customHeight="1">
      <c r="A144" s="22">
        <f t="shared" si="21"/>
        <v>12</v>
      </c>
      <c r="B144" s="22" t="s">
        <v>245</v>
      </c>
      <c r="C144" s="59" t="s">
        <v>246</v>
      </c>
      <c r="D144" s="60"/>
      <c r="E144" s="13" t="s">
        <v>33</v>
      </c>
      <c r="F144" s="13">
        <v>140</v>
      </c>
      <c r="G144" s="46">
        <v>200</v>
      </c>
      <c r="H144" s="24">
        <v>7000</v>
      </c>
      <c r="I144" s="35"/>
      <c r="J144" s="35">
        <f>+H144*1.15</f>
        <v>8049.9999999999991</v>
      </c>
      <c r="K144" s="21"/>
      <c r="L144" s="21">
        <f>+J144*0.025</f>
        <v>201.25</v>
      </c>
      <c r="M144" s="9"/>
    </row>
    <row r="145" spans="1:13" ht="13.15" customHeight="1">
      <c r="A145" s="22">
        <f t="shared" si="21"/>
        <v>13</v>
      </c>
      <c r="B145" s="22" t="s">
        <v>247</v>
      </c>
      <c r="C145" s="59" t="s">
        <v>248</v>
      </c>
      <c r="D145" s="60"/>
      <c r="E145" s="13" t="s">
        <v>33</v>
      </c>
      <c r="F145" s="13">
        <v>110</v>
      </c>
      <c r="G145" s="46">
        <v>200</v>
      </c>
      <c r="H145" s="24">
        <v>5500</v>
      </c>
      <c r="I145" s="35"/>
      <c r="J145" s="35">
        <f>+H145*1.15</f>
        <v>6324.9999999999991</v>
      </c>
      <c r="K145" s="21"/>
      <c r="L145" s="21">
        <f>+J145*0.025</f>
        <v>158.125</v>
      </c>
      <c r="M145" s="9"/>
    </row>
    <row r="146" spans="1:13" ht="13.15" customHeight="1">
      <c r="A146" s="61" t="s">
        <v>249</v>
      </c>
      <c r="B146" s="62"/>
      <c r="C146" s="62"/>
      <c r="D146" s="62"/>
      <c r="E146" s="62"/>
      <c r="F146" s="62"/>
      <c r="G146" s="32"/>
      <c r="H146" s="20">
        <f>SUM(H132:H145)</f>
        <v>1079487.5</v>
      </c>
      <c r="I146" s="35"/>
      <c r="J146" s="35"/>
      <c r="K146" s="21"/>
      <c r="L146" s="21"/>
      <c r="M146" s="9"/>
    </row>
    <row r="147" spans="1:13" ht="13.9" customHeight="1">
      <c r="A147" s="63" t="s">
        <v>26</v>
      </c>
      <c r="B147" s="64"/>
      <c r="C147" s="64"/>
      <c r="D147" s="64"/>
      <c r="E147" s="64"/>
      <c r="F147" s="64"/>
      <c r="G147" s="65"/>
      <c r="H147" s="24">
        <f>H146*0.15</f>
        <v>161923.125</v>
      </c>
      <c r="I147" s="35"/>
      <c r="J147" s="35"/>
      <c r="K147" s="21"/>
      <c r="L147" s="21"/>
      <c r="M147" s="9"/>
    </row>
    <row r="148" spans="1:13" ht="13.9" customHeight="1">
      <c r="A148" s="74" t="s">
        <v>27</v>
      </c>
      <c r="B148" s="64"/>
      <c r="C148" s="64"/>
      <c r="D148" s="64"/>
      <c r="E148" s="64"/>
      <c r="F148" s="64"/>
      <c r="G148" s="65"/>
      <c r="H148" s="20">
        <f>SUM(H146:H147)</f>
        <v>1241410.625</v>
      </c>
      <c r="I148" s="36">
        <f>SUM(I132:I147)</f>
        <v>422625</v>
      </c>
      <c r="J148" s="36">
        <f>SUM(J132:J147)</f>
        <v>818785.625</v>
      </c>
      <c r="K148" s="34">
        <f>SUM(K132:K147)</f>
        <v>28189.087499999994</v>
      </c>
      <c r="L148" s="34">
        <f>SUM(L132:L147)</f>
        <v>20469.640625</v>
      </c>
      <c r="M148" s="43"/>
    </row>
    <row r="149" spans="1:13" ht="12" customHeight="1">
      <c r="A149" s="54" t="s">
        <v>250</v>
      </c>
      <c r="B149" s="55"/>
      <c r="C149" s="55"/>
      <c r="D149" s="55"/>
      <c r="E149" s="55"/>
      <c r="F149" s="55"/>
      <c r="G149" s="56"/>
      <c r="H149" s="20">
        <f>+H15+H33+H46+H54+H72+H89+H106+H129+H148</f>
        <v>7477308.625</v>
      </c>
      <c r="I149" s="37">
        <f t="shared" ref="I149:L149" si="22">+I15+I33+I46+I54+I72+I89+I106+I129+I148</f>
        <v>1258675</v>
      </c>
      <c r="J149" s="37">
        <f t="shared" si="22"/>
        <v>6218633.625</v>
      </c>
      <c r="K149" s="38">
        <f t="shared" si="22"/>
        <v>83953.622499999998</v>
      </c>
      <c r="L149" s="38">
        <f t="shared" si="22"/>
        <v>155465.84062500001</v>
      </c>
      <c r="M149" s="43"/>
    </row>
    <row r="150" spans="1:13" ht="13.9" customHeight="1">
      <c r="A150" s="94" t="s">
        <v>251</v>
      </c>
      <c r="B150" s="95"/>
      <c r="C150" s="95"/>
      <c r="D150" s="95"/>
      <c r="E150" s="95"/>
      <c r="F150" s="95"/>
      <c r="G150" s="95"/>
      <c r="H150" s="95"/>
      <c r="I150" s="14"/>
      <c r="J150" s="14"/>
      <c r="K150" s="21"/>
      <c r="L150" s="21"/>
    </row>
    <row r="151" spans="1:13" ht="13.9" customHeight="1">
      <c r="A151" s="66" t="s">
        <v>17</v>
      </c>
      <c r="B151" s="67"/>
      <c r="C151" s="67"/>
      <c r="D151" s="67"/>
      <c r="E151" s="67"/>
      <c r="F151" s="67"/>
      <c r="G151" s="67"/>
      <c r="H151" s="68"/>
      <c r="I151" s="14"/>
      <c r="J151" s="14"/>
      <c r="K151" s="21"/>
      <c r="L151" s="21"/>
    </row>
    <row r="152" spans="1:13" ht="13.9" customHeight="1">
      <c r="A152" s="66" t="s">
        <v>252</v>
      </c>
      <c r="B152" s="67"/>
      <c r="C152" s="67"/>
      <c r="D152" s="67"/>
      <c r="E152" s="67"/>
      <c r="F152" s="67"/>
      <c r="G152" s="67"/>
      <c r="H152" s="68"/>
      <c r="I152" s="14"/>
      <c r="J152" s="14"/>
      <c r="K152" s="21"/>
      <c r="L152" s="21"/>
    </row>
    <row r="153" spans="1:13" ht="15" customHeight="1">
      <c r="A153" s="22"/>
      <c r="B153" s="22" t="s">
        <v>253</v>
      </c>
      <c r="C153" s="77" t="s">
        <v>254</v>
      </c>
      <c r="D153" s="78"/>
      <c r="E153" s="13"/>
      <c r="F153" s="13"/>
      <c r="G153" s="25"/>
      <c r="H153" s="24"/>
      <c r="I153" s="14"/>
      <c r="J153" s="14"/>
      <c r="K153" s="21"/>
      <c r="L153" s="21"/>
    </row>
    <row r="154" spans="1:13" ht="15" customHeight="1">
      <c r="A154" s="22">
        <v>1</v>
      </c>
      <c r="B154" s="22"/>
      <c r="C154" s="52" t="s">
        <v>255</v>
      </c>
      <c r="D154" s="53"/>
      <c r="E154" s="22" t="s">
        <v>35</v>
      </c>
      <c r="F154" s="13">
        <v>300</v>
      </c>
      <c r="G154" s="25">
        <v>660</v>
      </c>
      <c r="H154" s="24">
        <f t="shared" ref="H154:H162" si="23">G154*F154</f>
        <v>198000</v>
      </c>
      <c r="I154" s="14"/>
      <c r="J154" s="14">
        <f>+H154*1.15</f>
        <v>227699.99999999997</v>
      </c>
      <c r="K154" s="21"/>
      <c r="L154" s="21">
        <f>+J154*0.025</f>
        <v>5692.5</v>
      </c>
    </row>
    <row r="155" spans="1:13" ht="27" customHeight="1">
      <c r="A155" s="22">
        <f t="shared" ref="A155:A162" si="24">1+A154</f>
        <v>2</v>
      </c>
      <c r="B155" s="22"/>
      <c r="C155" s="80" t="s">
        <v>54</v>
      </c>
      <c r="D155" s="80"/>
      <c r="E155" s="13" t="s">
        <v>37</v>
      </c>
      <c r="F155" s="26">
        <v>30</v>
      </c>
      <c r="G155" s="24">
        <v>1600</v>
      </c>
      <c r="H155" s="24">
        <f t="shared" si="23"/>
        <v>48000</v>
      </c>
      <c r="I155" s="14"/>
      <c r="J155" s="14">
        <f>+H155*1.15</f>
        <v>55199.999999999993</v>
      </c>
      <c r="K155" s="21"/>
      <c r="L155" s="21">
        <f>+J155*0.025</f>
        <v>1380</v>
      </c>
    </row>
    <row r="156" spans="1:13" ht="15" customHeight="1">
      <c r="A156" s="22">
        <f t="shared" si="24"/>
        <v>3</v>
      </c>
      <c r="B156" s="22"/>
      <c r="C156" s="52" t="s">
        <v>55</v>
      </c>
      <c r="D156" s="53"/>
      <c r="E156" s="22" t="s">
        <v>24</v>
      </c>
      <c r="F156" s="26">
        <v>1</v>
      </c>
      <c r="G156" s="24">
        <v>48000</v>
      </c>
      <c r="H156" s="24">
        <f t="shared" si="23"/>
        <v>48000</v>
      </c>
      <c r="I156" s="14">
        <f>+H156*1.15</f>
        <v>55199.999999999993</v>
      </c>
      <c r="J156" s="14"/>
      <c r="K156" s="21">
        <f>+I156*0.0667</f>
        <v>3681.8399999999992</v>
      </c>
      <c r="L156" s="21"/>
    </row>
    <row r="157" spans="1:13" ht="26.45" customHeight="1">
      <c r="A157" s="22">
        <f t="shared" si="24"/>
        <v>4</v>
      </c>
      <c r="B157" s="22"/>
      <c r="C157" s="52" t="s">
        <v>56</v>
      </c>
      <c r="D157" s="53"/>
      <c r="E157" s="22" t="s">
        <v>41</v>
      </c>
      <c r="F157" s="26">
        <v>1</v>
      </c>
      <c r="G157" s="24">
        <v>23000</v>
      </c>
      <c r="H157" s="24">
        <f t="shared" si="23"/>
        <v>23000</v>
      </c>
      <c r="I157" s="14">
        <f>+H157*1.15</f>
        <v>26449.999999999996</v>
      </c>
      <c r="J157" s="14"/>
      <c r="K157" s="21">
        <f>+I157*0.0667</f>
        <v>1764.2149999999997</v>
      </c>
      <c r="L157" s="21"/>
    </row>
    <row r="158" spans="1:13" ht="27" customHeight="1">
      <c r="A158" s="22">
        <f t="shared" si="24"/>
        <v>5</v>
      </c>
      <c r="B158" s="22"/>
      <c r="C158" s="75" t="s">
        <v>57</v>
      </c>
      <c r="D158" s="76"/>
      <c r="E158" s="22" t="s">
        <v>41</v>
      </c>
      <c r="F158" s="26">
        <v>1</v>
      </c>
      <c r="G158" s="24">
        <v>28000</v>
      </c>
      <c r="H158" s="24">
        <f t="shared" si="23"/>
        <v>28000</v>
      </c>
      <c r="I158" s="14">
        <f>+H158*1.15</f>
        <v>32199.999999999996</v>
      </c>
      <c r="J158" s="14"/>
      <c r="K158" s="21">
        <f>+I158*0.0667</f>
        <v>2147.7399999999998</v>
      </c>
      <c r="L158" s="21"/>
    </row>
    <row r="159" spans="1:13" ht="15" customHeight="1">
      <c r="A159" s="22">
        <f t="shared" si="24"/>
        <v>6</v>
      </c>
      <c r="B159" s="22"/>
      <c r="C159" s="52" t="s">
        <v>58</v>
      </c>
      <c r="D159" s="53"/>
      <c r="E159" s="22" t="s">
        <v>41</v>
      </c>
      <c r="F159" s="26">
        <v>1</v>
      </c>
      <c r="G159" s="24">
        <v>41000</v>
      </c>
      <c r="H159" s="24">
        <f t="shared" si="23"/>
        <v>41000</v>
      </c>
      <c r="I159" s="14">
        <f>+H159*1.15</f>
        <v>47149.999999999993</v>
      </c>
      <c r="J159" s="14"/>
      <c r="K159" s="21">
        <f>+I159*0.0667</f>
        <v>3144.9049999999993</v>
      </c>
      <c r="L159" s="21"/>
    </row>
    <row r="160" spans="1:13" ht="15" customHeight="1">
      <c r="A160" s="22">
        <f t="shared" si="24"/>
        <v>7</v>
      </c>
      <c r="B160" s="22"/>
      <c r="C160" s="75" t="s">
        <v>256</v>
      </c>
      <c r="D160" s="76"/>
      <c r="E160" s="22" t="s">
        <v>44</v>
      </c>
      <c r="F160" s="26">
        <v>63</v>
      </c>
      <c r="G160" s="24">
        <v>198</v>
      </c>
      <c r="H160" s="24">
        <f t="shared" si="23"/>
        <v>12474</v>
      </c>
      <c r="I160" s="14"/>
      <c r="J160" s="35">
        <f>+H160*1.15</f>
        <v>14345.099999999999</v>
      </c>
      <c r="K160" s="21"/>
      <c r="L160" s="21">
        <f>+J160*0.025</f>
        <v>358.6275</v>
      </c>
    </row>
    <row r="161" spans="1:13" ht="12.6" customHeight="1">
      <c r="A161" s="22">
        <f t="shared" si="24"/>
        <v>8</v>
      </c>
      <c r="B161" s="22"/>
      <c r="C161" s="80" t="s">
        <v>45</v>
      </c>
      <c r="D161" s="80"/>
      <c r="E161" s="22" t="s">
        <v>37</v>
      </c>
      <c r="F161" s="26">
        <v>140</v>
      </c>
      <c r="G161" s="24">
        <v>60</v>
      </c>
      <c r="H161" s="24">
        <f t="shared" si="23"/>
        <v>8400</v>
      </c>
      <c r="I161" s="14"/>
      <c r="J161" s="14">
        <f>+H161*1.15</f>
        <v>9660</v>
      </c>
      <c r="K161" s="21"/>
      <c r="L161" s="21">
        <f>+J161*0.025</f>
        <v>241.5</v>
      </c>
    </row>
    <row r="162" spans="1:13" ht="13.15" customHeight="1">
      <c r="A162" s="22">
        <f t="shared" si="24"/>
        <v>9</v>
      </c>
      <c r="B162" s="22"/>
      <c r="C162" s="52" t="s">
        <v>59</v>
      </c>
      <c r="D162" s="53"/>
      <c r="E162" s="22" t="s">
        <v>33</v>
      </c>
      <c r="F162" s="42">
        <v>160</v>
      </c>
      <c r="G162" s="24">
        <v>50</v>
      </c>
      <c r="H162" s="24">
        <f t="shared" si="23"/>
        <v>8000</v>
      </c>
      <c r="I162" s="14">
        <f>+H162*1.15</f>
        <v>9200</v>
      </c>
      <c r="J162" s="14"/>
      <c r="K162" s="21">
        <f>+I162*0.0667</f>
        <v>613.64</v>
      </c>
      <c r="L162" s="21"/>
    </row>
    <row r="163" spans="1:13" ht="15" customHeight="1">
      <c r="A163" s="74" t="s">
        <v>60</v>
      </c>
      <c r="B163" s="79"/>
      <c r="C163" s="79"/>
      <c r="D163" s="79"/>
      <c r="E163" s="79"/>
      <c r="F163" s="79"/>
      <c r="G163" s="65"/>
      <c r="H163" s="20">
        <f>SUM(H154:H162)</f>
        <v>414874</v>
      </c>
      <c r="I163" s="14"/>
      <c r="J163" s="14"/>
      <c r="K163" s="27"/>
      <c r="L163" s="27"/>
    </row>
    <row r="164" spans="1:13" ht="15" customHeight="1">
      <c r="A164" s="63" t="s">
        <v>26</v>
      </c>
      <c r="B164" s="64"/>
      <c r="C164" s="64"/>
      <c r="D164" s="64"/>
      <c r="E164" s="64"/>
      <c r="F164" s="64"/>
      <c r="G164" s="65"/>
      <c r="H164" s="24">
        <f>H163*0.15</f>
        <v>62231.1</v>
      </c>
      <c r="I164" s="14"/>
      <c r="J164" s="14"/>
      <c r="K164" s="27"/>
      <c r="L164" s="27"/>
    </row>
    <row r="165" spans="1:13" ht="15" customHeight="1">
      <c r="A165" s="74" t="s">
        <v>27</v>
      </c>
      <c r="B165" s="64"/>
      <c r="C165" s="64"/>
      <c r="D165" s="64"/>
      <c r="E165" s="64"/>
      <c r="F165" s="64"/>
      <c r="G165" s="65"/>
      <c r="H165" s="20">
        <f>SUM(H163:H164)</f>
        <v>477105.1</v>
      </c>
      <c r="I165" s="36">
        <f>SUM(I154:I162)</f>
        <v>170199.99999999997</v>
      </c>
      <c r="J165" s="36">
        <f>SUM(J154:J162)</f>
        <v>306905.09999999992</v>
      </c>
      <c r="K165" s="34">
        <f>SUM(K154:K164)</f>
        <v>11352.339999999997</v>
      </c>
      <c r="L165" s="34">
        <f>SUM(L154:L164)</f>
        <v>7672.6274999999996</v>
      </c>
      <c r="M165" s="9"/>
    </row>
    <row r="166" spans="1:13" ht="15" customHeight="1">
      <c r="A166" s="22"/>
      <c r="B166" s="22" t="s">
        <v>257</v>
      </c>
      <c r="C166" s="77" t="s">
        <v>258</v>
      </c>
      <c r="D166" s="78"/>
      <c r="E166" s="13"/>
      <c r="F166" s="13"/>
      <c r="G166" s="25"/>
      <c r="H166" s="24"/>
      <c r="I166" s="14"/>
      <c r="J166" s="14"/>
      <c r="K166" s="21"/>
      <c r="L166" s="21"/>
    </row>
    <row r="167" spans="1:13" ht="15" customHeight="1">
      <c r="A167" s="22">
        <v>1</v>
      </c>
      <c r="B167" s="22"/>
      <c r="C167" s="52" t="s">
        <v>259</v>
      </c>
      <c r="D167" s="53"/>
      <c r="E167" s="22" t="s">
        <v>35</v>
      </c>
      <c r="F167" s="13">
        <v>120</v>
      </c>
      <c r="G167" s="25">
        <v>700</v>
      </c>
      <c r="H167" s="24">
        <f t="shared" ref="H167:H175" si="25">G167*F167</f>
        <v>84000</v>
      </c>
      <c r="I167" s="14"/>
      <c r="J167" s="14">
        <f>+H167*1.15</f>
        <v>96599.999999999985</v>
      </c>
      <c r="K167" s="21"/>
      <c r="L167" s="21">
        <f>+J167*0.025</f>
        <v>2414.9999999999995</v>
      </c>
    </row>
    <row r="168" spans="1:13" ht="29.45" customHeight="1">
      <c r="A168" s="22">
        <f t="shared" ref="A168:A175" si="26">1+A167</f>
        <v>2</v>
      </c>
      <c r="B168" s="22"/>
      <c r="C168" s="80" t="s">
        <v>54</v>
      </c>
      <c r="D168" s="80"/>
      <c r="E168" s="13" t="s">
        <v>37</v>
      </c>
      <c r="F168" s="26">
        <v>20</v>
      </c>
      <c r="G168" s="24">
        <v>1800</v>
      </c>
      <c r="H168" s="24">
        <f t="shared" si="25"/>
        <v>36000</v>
      </c>
      <c r="I168" s="14"/>
      <c r="J168" s="14">
        <f>+H168*1.15</f>
        <v>41400</v>
      </c>
      <c r="K168" s="21"/>
      <c r="L168" s="21">
        <f>+J168*0.025</f>
        <v>1035</v>
      </c>
    </row>
    <row r="169" spans="1:13" ht="15" customHeight="1">
      <c r="A169" s="22">
        <f t="shared" si="26"/>
        <v>3</v>
      </c>
      <c r="B169" s="22"/>
      <c r="C169" s="52" t="s">
        <v>55</v>
      </c>
      <c r="D169" s="53"/>
      <c r="E169" s="22" t="s">
        <v>24</v>
      </c>
      <c r="F169" s="26">
        <v>1</v>
      </c>
      <c r="G169" s="24">
        <v>26000</v>
      </c>
      <c r="H169" s="24">
        <f t="shared" si="25"/>
        <v>26000</v>
      </c>
      <c r="I169" s="14">
        <f>+H169*1.15</f>
        <v>29899.999999999996</v>
      </c>
      <c r="J169" s="14"/>
      <c r="K169" s="21">
        <f>+I169*0.0667</f>
        <v>1994.3299999999997</v>
      </c>
      <c r="L169" s="21"/>
    </row>
    <row r="170" spans="1:13" ht="28.9" customHeight="1">
      <c r="A170" s="22">
        <f t="shared" si="26"/>
        <v>4</v>
      </c>
      <c r="B170" s="22"/>
      <c r="C170" s="52" t="s">
        <v>260</v>
      </c>
      <c r="D170" s="53"/>
      <c r="E170" s="22" t="s">
        <v>31</v>
      </c>
      <c r="F170" s="26">
        <v>1</v>
      </c>
      <c r="G170" s="24">
        <v>7000</v>
      </c>
      <c r="H170" s="24">
        <f t="shared" si="25"/>
        <v>7000</v>
      </c>
      <c r="I170" s="14">
        <f>+H170*1.15</f>
        <v>8049.9999999999991</v>
      </c>
      <c r="J170" s="14"/>
      <c r="K170" s="21">
        <f>+I170*0.0667</f>
        <v>536.93499999999995</v>
      </c>
      <c r="L170" s="21"/>
    </row>
    <row r="171" spans="1:13" ht="30.6" customHeight="1">
      <c r="A171" s="22">
        <f t="shared" si="26"/>
        <v>5</v>
      </c>
      <c r="B171" s="22"/>
      <c r="C171" s="75" t="s">
        <v>56</v>
      </c>
      <c r="D171" s="76"/>
      <c r="E171" s="22" t="s">
        <v>41</v>
      </c>
      <c r="F171" s="26">
        <v>1</v>
      </c>
      <c r="G171" s="24">
        <v>19000</v>
      </c>
      <c r="H171" s="24">
        <f t="shared" si="25"/>
        <v>19000</v>
      </c>
      <c r="I171" s="14">
        <f>+H171*1.15</f>
        <v>21850</v>
      </c>
      <c r="J171" s="14"/>
      <c r="K171" s="21">
        <f>+I171*0.0667</f>
        <v>1457.395</v>
      </c>
      <c r="L171" s="21"/>
    </row>
    <row r="172" spans="1:13" ht="15" customHeight="1">
      <c r="A172" s="22">
        <f t="shared" si="26"/>
        <v>6</v>
      </c>
      <c r="B172" s="22"/>
      <c r="C172" s="52" t="s">
        <v>58</v>
      </c>
      <c r="D172" s="53"/>
      <c r="E172" s="22" t="s">
        <v>41</v>
      </c>
      <c r="F172" s="26">
        <v>1</v>
      </c>
      <c r="G172" s="24">
        <v>34000</v>
      </c>
      <c r="H172" s="24">
        <f t="shared" si="25"/>
        <v>34000</v>
      </c>
      <c r="I172" s="14">
        <f>+H172*1.15</f>
        <v>39100</v>
      </c>
      <c r="J172" s="14"/>
      <c r="K172" s="21">
        <f>+I172*0.0667</f>
        <v>2607.9699999999998</v>
      </c>
      <c r="L172" s="21"/>
    </row>
    <row r="173" spans="1:13" ht="15" customHeight="1">
      <c r="A173" s="22">
        <f t="shared" si="26"/>
        <v>7</v>
      </c>
      <c r="B173" s="22"/>
      <c r="C173" s="75" t="s">
        <v>256</v>
      </c>
      <c r="D173" s="76"/>
      <c r="E173" s="22" t="s">
        <v>44</v>
      </c>
      <c r="F173" s="26">
        <v>63</v>
      </c>
      <c r="G173" s="24">
        <v>198</v>
      </c>
      <c r="H173" s="24">
        <f t="shared" si="25"/>
        <v>12474</v>
      </c>
      <c r="I173" s="14"/>
      <c r="J173" s="35">
        <f>+H173*1.15</f>
        <v>14345.099999999999</v>
      </c>
      <c r="K173" s="21"/>
      <c r="L173" s="21">
        <f>+J173*0.025</f>
        <v>358.6275</v>
      </c>
    </row>
    <row r="174" spans="1:13" ht="15" customHeight="1">
      <c r="A174" s="22">
        <f t="shared" si="26"/>
        <v>8</v>
      </c>
      <c r="B174" s="22"/>
      <c r="C174" s="80" t="s">
        <v>45</v>
      </c>
      <c r="D174" s="80"/>
      <c r="E174" s="22" t="s">
        <v>37</v>
      </c>
      <c r="F174" s="26">
        <v>100</v>
      </c>
      <c r="G174" s="24">
        <v>60</v>
      </c>
      <c r="H174" s="24">
        <f t="shared" si="25"/>
        <v>6000</v>
      </c>
      <c r="I174" s="14"/>
      <c r="J174" s="14">
        <f>+H174*1.15</f>
        <v>6899.9999999999991</v>
      </c>
      <c r="K174" s="21"/>
      <c r="L174" s="21">
        <f>+J174*0.025</f>
        <v>172.5</v>
      </c>
    </row>
    <row r="175" spans="1:13" ht="15" customHeight="1">
      <c r="A175" s="22">
        <f t="shared" si="26"/>
        <v>9</v>
      </c>
      <c r="B175" s="22"/>
      <c r="C175" s="52" t="s">
        <v>59</v>
      </c>
      <c r="D175" s="53"/>
      <c r="E175" s="22" t="s">
        <v>33</v>
      </c>
      <c r="F175" s="42">
        <v>100</v>
      </c>
      <c r="G175" s="24">
        <v>50</v>
      </c>
      <c r="H175" s="24">
        <f t="shared" si="25"/>
        <v>5000</v>
      </c>
      <c r="I175" s="14">
        <f>+H175*1.15</f>
        <v>5750</v>
      </c>
      <c r="J175" s="14"/>
      <c r="K175" s="21">
        <f>+I175*0.0667</f>
        <v>383.52499999999998</v>
      </c>
      <c r="L175" s="21"/>
    </row>
    <row r="176" spans="1:13" ht="15" customHeight="1">
      <c r="A176" s="74" t="s">
        <v>261</v>
      </c>
      <c r="B176" s="79"/>
      <c r="C176" s="79"/>
      <c r="D176" s="79"/>
      <c r="E176" s="79"/>
      <c r="F176" s="79"/>
      <c r="G176" s="65"/>
      <c r="H176" s="20">
        <f>SUM(H167:H175)</f>
        <v>229474</v>
      </c>
      <c r="I176" s="14"/>
      <c r="J176" s="14"/>
      <c r="K176" s="27"/>
      <c r="L176" s="27"/>
    </row>
    <row r="177" spans="1:13" ht="15" customHeight="1">
      <c r="A177" s="63" t="s">
        <v>26</v>
      </c>
      <c r="B177" s="64"/>
      <c r="C177" s="64"/>
      <c r="D177" s="64"/>
      <c r="E177" s="64"/>
      <c r="F177" s="64"/>
      <c r="G177" s="65"/>
      <c r="H177" s="24">
        <f>H176*0.15</f>
        <v>34421.1</v>
      </c>
      <c r="I177" s="14"/>
      <c r="J177" s="14"/>
      <c r="K177" s="27"/>
      <c r="L177" s="27"/>
    </row>
    <row r="178" spans="1:13" ht="15" customHeight="1">
      <c r="A178" s="74" t="s">
        <v>27</v>
      </c>
      <c r="B178" s="64"/>
      <c r="C178" s="64"/>
      <c r="D178" s="64"/>
      <c r="E178" s="64"/>
      <c r="F178" s="64"/>
      <c r="G178" s="65"/>
      <c r="H178" s="20">
        <f>SUM(H176:H177)</f>
        <v>263895.09999999998</v>
      </c>
      <c r="I178" s="36">
        <f>SUM(I167:I175)</f>
        <v>104650</v>
      </c>
      <c r="J178" s="36">
        <f>SUM(J167:J175)</f>
        <v>159245.1</v>
      </c>
      <c r="K178" s="34">
        <f>SUM(K167:K177)</f>
        <v>6980.1549999999988</v>
      </c>
      <c r="L178" s="34">
        <f>SUM(L167:L177)</f>
        <v>3981.1274999999996</v>
      </c>
      <c r="M178" s="9"/>
    </row>
    <row r="179" spans="1:13" ht="15" customHeight="1">
      <c r="A179" s="66" t="s">
        <v>67</v>
      </c>
      <c r="B179" s="67"/>
      <c r="C179" s="67"/>
      <c r="D179" s="67"/>
      <c r="E179" s="67"/>
      <c r="F179" s="67"/>
      <c r="G179" s="67"/>
      <c r="H179" s="68"/>
      <c r="I179" s="36"/>
      <c r="J179" s="36"/>
      <c r="K179" s="34"/>
      <c r="L179" s="34"/>
    </row>
    <row r="180" spans="1:13" ht="12.6" customHeight="1">
      <c r="A180" s="30">
        <v>1</v>
      </c>
      <c r="B180" s="13" t="s">
        <v>262</v>
      </c>
      <c r="C180" s="57" t="s">
        <v>263</v>
      </c>
      <c r="D180" s="58" t="s">
        <v>264</v>
      </c>
      <c r="E180" s="13" t="s">
        <v>33</v>
      </c>
      <c r="F180" s="13">
        <v>104</v>
      </c>
      <c r="G180" s="31">
        <v>170</v>
      </c>
      <c r="H180" s="24">
        <f>G180*F180</f>
        <v>17680</v>
      </c>
      <c r="I180" s="35"/>
      <c r="J180" s="35">
        <f>+H180*1.15</f>
        <v>20332</v>
      </c>
      <c r="K180" s="21"/>
      <c r="L180" s="21">
        <f>+J180*0.025</f>
        <v>508.3</v>
      </c>
    </row>
    <row r="181" spans="1:13" ht="12.6" customHeight="1">
      <c r="A181" s="22">
        <f>1+A180</f>
        <v>2</v>
      </c>
      <c r="B181" s="13" t="s">
        <v>265</v>
      </c>
      <c r="C181" s="57" t="s">
        <v>266</v>
      </c>
      <c r="D181" s="58" t="s">
        <v>267</v>
      </c>
      <c r="E181" s="13" t="s">
        <v>33</v>
      </c>
      <c r="F181" s="13">
        <v>102</v>
      </c>
      <c r="G181" s="31">
        <v>170</v>
      </c>
      <c r="H181" s="24">
        <f t="shared" ref="H181:H201" si="27">G181*F181</f>
        <v>17340</v>
      </c>
      <c r="I181" s="35"/>
      <c r="J181" s="35">
        <f t="shared" ref="J181:J201" si="28">+H181*1.15</f>
        <v>19941</v>
      </c>
      <c r="K181" s="21"/>
      <c r="L181" s="21">
        <f t="shared" ref="L181:L201" si="29">+J181*0.025</f>
        <v>498.52500000000003</v>
      </c>
    </row>
    <row r="182" spans="1:13" ht="12.6" customHeight="1">
      <c r="A182" s="22">
        <f>1+A181</f>
        <v>3</v>
      </c>
      <c r="B182" s="13" t="s">
        <v>268</v>
      </c>
      <c r="C182" s="57" t="s">
        <v>269</v>
      </c>
      <c r="D182" s="58" t="s">
        <v>270</v>
      </c>
      <c r="E182" s="13" t="s">
        <v>33</v>
      </c>
      <c r="F182" s="13">
        <v>178</v>
      </c>
      <c r="G182" s="31">
        <v>170</v>
      </c>
      <c r="H182" s="24">
        <f>G182*F182</f>
        <v>30260</v>
      </c>
      <c r="I182" s="35"/>
      <c r="J182" s="35">
        <f t="shared" si="28"/>
        <v>34799</v>
      </c>
      <c r="K182" s="21"/>
      <c r="L182" s="21">
        <f t="shared" si="29"/>
        <v>869.97500000000002</v>
      </c>
    </row>
    <row r="183" spans="1:13" ht="12.6" customHeight="1">
      <c r="A183" s="22">
        <f>1+A182</f>
        <v>4</v>
      </c>
      <c r="B183" s="13" t="s">
        <v>271</v>
      </c>
      <c r="C183" s="57" t="s">
        <v>272</v>
      </c>
      <c r="D183" s="58" t="s">
        <v>273</v>
      </c>
      <c r="E183" s="13" t="s">
        <v>33</v>
      </c>
      <c r="F183" s="13">
        <v>72</v>
      </c>
      <c r="G183" s="31">
        <v>170</v>
      </c>
      <c r="H183" s="24">
        <f t="shared" si="27"/>
        <v>12240</v>
      </c>
      <c r="I183" s="35"/>
      <c r="J183" s="35">
        <f t="shared" si="28"/>
        <v>14075.999999999998</v>
      </c>
      <c r="K183" s="21"/>
      <c r="L183" s="21">
        <f t="shared" si="29"/>
        <v>351.9</v>
      </c>
    </row>
    <row r="184" spans="1:13" ht="12.6" customHeight="1">
      <c r="A184" s="22">
        <f>1+A183</f>
        <v>5</v>
      </c>
      <c r="B184" s="13" t="s">
        <v>274</v>
      </c>
      <c r="C184" s="57" t="s">
        <v>275</v>
      </c>
      <c r="D184" s="58" t="s">
        <v>276</v>
      </c>
      <c r="E184" s="13" t="s">
        <v>33</v>
      </c>
      <c r="F184" s="13">
        <v>290</v>
      </c>
      <c r="G184" s="31">
        <v>170</v>
      </c>
      <c r="H184" s="24">
        <f t="shared" si="27"/>
        <v>49300</v>
      </c>
      <c r="I184" s="35"/>
      <c r="J184" s="35">
        <f t="shared" si="28"/>
        <v>56694.999999999993</v>
      </c>
      <c r="K184" s="21"/>
      <c r="L184" s="21">
        <f t="shared" si="29"/>
        <v>1417.375</v>
      </c>
    </row>
    <row r="185" spans="1:13" ht="12.6" customHeight="1">
      <c r="A185" s="22">
        <f t="shared" ref="A185:A201" si="30">1+A184</f>
        <v>6</v>
      </c>
      <c r="B185" s="13" t="s">
        <v>277</v>
      </c>
      <c r="C185" s="57" t="s">
        <v>278</v>
      </c>
      <c r="D185" s="58" t="s">
        <v>279</v>
      </c>
      <c r="E185" s="13" t="s">
        <v>33</v>
      </c>
      <c r="F185" s="13">
        <v>277</v>
      </c>
      <c r="G185" s="31">
        <v>200</v>
      </c>
      <c r="H185" s="24">
        <f t="shared" si="27"/>
        <v>55400</v>
      </c>
      <c r="I185" s="35"/>
      <c r="J185" s="35">
        <f t="shared" si="28"/>
        <v>63709.999999999993</v>
      </c>
      <c r="K185" s="21"/>
      <c r="L185" s="21">
        <f t="shared" si="29"/>
        <v>1592.75</v>
      </c>
    </row>
    <row r="186" spans="1:13" ht="12.6" customHeight="1">
      <c r="A186" s="22">
        <f t="shared" si="30"/>
        <v>7</v>
      </c>
      <c r="B186" s="13" t="s">
        <v>280</v>
      </c>
      <c r="C186" s="57" t="s">
        <v>281</v>
      </c>
      <c r="D186" s="58" t="s">
        <v>282</v>
      </c>
      <c r="E186" s="13" t="s">
        <v>33</v>
      </c>
      <c r="F186" s="13">
        <v>805</v>
      </c>
      <c r="G186" s="31">
        <v>170</v>
      </c>
      <c r="H186" s="24">
        <f t="shared" si="27"/>
        <v>136850</v>
      </c>
      <c r="I186" s="35"/>
      <c r="J186" s="35">
        <f t="shared" si="28"/>
        <v>157377.5</v>
      </c>
      <c r="K186" s="21"/>
      <c r="L186" s="21">
        <f t="shared" si="29"/>
        <v>3934.4375</v>
      </c>
    </row>
    <row r="187" spans="1:13" ht="12.6" customHeight="1">
      <c r="A187" s="22">
        <f t="shared" si="30"/>
        <v>8</v>
      </c>
      <c r="B187" s="13" t="s">
        <v>283</v>
      </c>
      <c r="C187" s="57" t="s">
        <v>284</v>
      </c>
      <c r="D187" s="58" t="s">
        <v>285</v>
      </c>
      <c r="E187" s="13" t="s">
        <v>33</v>
      </c>
      <c r="F187" s="13">
        <v>286</v>
      </c>
      <c r="G187" s="31">
        <v>170</v>
      </c>
      <c r="H187" s="24">
        <f t="shared" si="27"/>
        <v>48620</v>
      </c>
      <c r="I187" s="35"/>
      <c r="J187" s="35">
        <f t="shared" si="28"/>
        <v>55912.999999999993</v>
      </c>
      <c r="K187" s="21"/>
      <c r="L187" s="21">
        <f t="shared" si="29"/>
        <v>1397.8249999999998</v>
      </c>
    </row>
    <row r="188" spans="1:13" ht="12.6" customHeight="1">
      <c r="A188" s="22">
        <f t="shared" si="30"/>
        <v>9</v>
      </c>
      <c r="B188" s="13" t="s">
        <v>286</v>
      </c>
      <c r="C188" s="57" t="s">
        <v>287</v>
      </c>
      <c r="D188" s="58" t="s">
        <v>288</v>
      </c>
      <c r="E188" s="13" t="s">
        <v>33</v>
      </c>
      <c r="F188" s="13">
        <v>486</v>
      </c>
      <c r="G188" s="31">
        <v>170</v>
      </c>
      <c r="H188" s="24">
        <f t="shared" si="27"/>
        <v>82620</v>
      </c>
      <c r="I188" s="35"/>
      <c r="J188" s="35">
        <f t="shared" si="28"/>
        <v>95012.999999999985</v>
      </c>
      <c r="K188" s="21"/>
      <c r="L188" s="21">
        <f t="shared" si="29"/>
        <v>2375.3249999999998</v>
      </c>
    </row>
    <row r="189" spans="1:13" ht="12.6" customHeight="1">
      <c r="A189" s="22">
        <f t="shared" si="30"/>
        <v>10</v>
      </c>
      <c r="B189" s="13" t="s">
        <v>289</v>
      </c>
      <c r="C189" s="57" t="s">
        <v>290</v>
      </c>
      <c r="D189" s="58" t="s">
        <v>291</v>
      </c>
      <c r="E189" s="13" t="s">
        <v>33</v>
      </c>
      <c r="F189" s="13">
        <v>195</v>
      </c>
      <c r="G189" s="31">
        <v>200</v>
      </c>
      <c r="H189" s="24">
        <f t="shared" si="27"/>
        <v>39000</v>
      </c>
      <c r="I189" s="35"/>
      <c r="J189" s="35">
        <f t="shared" si="28"/>
        <v>44850</v>
      </c>
      <c r="K189" s="21"/>
      <c r="L189" s="21">
        <f t="shared" si="29"/>
        <v>1121.25</v>
      </c>
    </row>
    <row r="190" spans="1:13" ht="12.6" customHeight="1">
      <c r="A190" s="22">
        <f t="shared" si="30"/>
        <v>11</v>
      </c>
      <c r="B190" s="13" t="s">
        <v>292</v>
      </c>
      <c r="C190" s="57" t="s">
        <v>293</v>
      </c>
      <c r="D190" s="58" t="s">
        <v>294</v>
      </c>
      <c r="E190" s="13" t="s">
        <v>33</v>
      </c>
      <c r="F190" s="13">
        <v>107</v>
      </c>
      <c r="G190" s="31">
        <v>170</v>
      </c>
      <c r="H190" s="24">
        <f>G190*F190</f>
        <v>18190</v>
      </c>
      <c r="I190" s="35"/>
      <c r="J190" s="35">
        <f t="shared" si="28"/>
        <v>20918.5</v>
      </c>
      <c r="K190" s="21"/>
      <c r="L190" s="21">
        <f t="shared" si="29"/>
        <v>522.96249999999998</v>
      </c>
    </row>
    <row r="191" spans="1:13" ht="12.6" customHeight="1">
      <c r="A191" s="22">
        <f t="shared" si="30"/>
        <v>12</v>
      </c>
      <c r="B191" s="13" t="s">
        <v>295</v>
      </c>
      <c r="C191" s="57" t="s">
        <v>296</v>
      </c>
      <c r="D191" s="58" t="s">
        <v>297</v>
      </c>
      <c r="E191" s="13" t="s">
        <v>33</v>
      </c>
      <c r="F191" s="13">
        <v>60</v>
      </c>
      <c r="G191" s="31">
        <v>200</v>
      </c>
      <c r="H191" s="24">
        <f t="shared" si="27"/>
        <v>12000</v>
      </c>
      <c r="I191" s="35"/>
      <c r="J191" s="35">
        <f t="shared" si="28"/>
        <v>13799.999999999998</v>
      </c>
      <c r="K191" s="21"/>
      <c r="L191" s="21">
        <f t="shared" si="29"/>
        <v>345</v>
      </c>
    </row>
    <row r="192" spans="1:13" ht="12.6" customHeight="1">
      <c r="A192" s="22">
        <f t="shared" si="30"/>
        <v>13</v>
      </c>
      <c r="B192" s="13" t="s">
        <v>298</v>
      </c>
      <c r="C192" s="57" t="s">
        <v>299</v>
      </c>
      <c r="D192" s="58" t="s">
        <v>300</v>
      </c>
      <c r="E192" s="13" t="s">
        <v>33</v>
      </c>
      <c r="F192" s="13">
        <v>170</v>
      </c>
      <c r="G192" s="31">
        <v>170</v>
      </c>
      <c r="H192" s="24">
        <f t="shared" si="27"/>
        <v>28900</v>
      </c>
      <c r="I192" s="35"/>
      <c r="J192" s="35">
        <f t="shared" si="28"/>
        <v>33235</v>
      </c>
      <c r="K192" s="21"/>
      <c r="L192" s="21">
        <f t="shared" si="29"/>
        <v>830.875</v>
      </c>
    </row>
    <row r="193" spans="1:13" ht="12.6" customHeight="1">
      <c r="A193" s="22">
        <f t="shared" si="30"/>
        <v>14</v>
      </c>
      <c r="B193" s="13" t="s">
        <v>301</v>
      </c>
      <c r="C193" s="57" t="s">
        <v>302</v>
      </c>
      <c r="D193" s="58" t="s">
        <v>300</v>
      </c>
      <c r="E193" s="13" t="s">
        <v>33</v>
      </c>
      <c r="F193" s="13">
        <v>202</v>
      </c>
      <c r="G193" s="31">
        <v>140</v>
      </c>
      <c r="H193" s="24">
        <f t="shared" si="27"/>
        <v>28280</v>
      </c>
      <c r="I193" s="35"/>
      <c r="J193" s="35">
        <f t="shared" si="28"/>
        <v>32521.999999999996</v>
      </c>
      <c r="K193" s="21"/>
      <c r="L193" s="21">
        <f t="shared" si="29"/>
        <v>813.05</v>
      </c>
    </row>
    <row r="194" spans="1:13" ht="12.6" customHeight="1">
      <c r="A194" s="22">
        <f t="shared" si="30"/>
        <v>15</v>
      </c>
      <c r="B194" s="13" t="s">
        <v>303</v>
      </c>
      <c r="C194" s="57" t="s">
        <v>304</v>
      </c>
      <c r="D194" s="58" t="s">
        <v>305</v>
      </c>
      <c r="E194" s="13" t="s">
        <v>33</v>
      </c>
      <c r="F194" s="13">
        <v>112</v>
      </c>
      <c r="G194" s="31">
        <v>140</v>
      </c>
      <c r="H194" s="24">
        <f t="shared" si="27"/>
        <v>15680</v>
      </c>
      <c r="I194" s="35"/>
      <c r="J194" s="35">
        <f t="shared" si="28"/>
        <v>18032</v>
      </c>
      <c r="K194" s="21"/>
      <c r="L194" s="21">
        <f t="shared" si="29"/>
        <v>450.8</v>
      </c>
    </row>
    <row r="195" spans="1:13" ht="12.6" customHeight="1">
      <c r="A195" s="22">
        <f t="shared" si="30"/>
        <v>16</v>
      </c>
      <c r="B195" s="13" t="s">
        <v>306</v>
      </c>
      <c r="C195" s="57" t="s">
        <v>307</v>
      </c>
      <c r="D195" s="58" t="s">
        <v>308</v>
      </c>
      <c r="E195" s="13" t="s">
        <v>33</v>
      </c>
      <c r="F195" s="13">
        <v>52</v>
      </c>
      <c r="G195" s="31">
        <v>140</v>
      </c>
      <c r="H195" s="24">
        <f t="shared" si="27"/>
        <v>7280</v>
      </c>
      <c r="I195" s="35"/>
      <c r="J195" s="35">
        <f t="shared" si="28"/>
        <v>8372</v>
      </c>
      <c r="K195" s="21"/>
      <c r="L195" s="21">
        <f t="shared" si="29"/>
        <v>209.3</v>
      </c>
    </row>
    <row r="196" spans="1:13" ht="12.6" customHeight="1">
      <c r="A196" s="22">
        <f t="shared" si="30"/>
        <v>17</v>
      </c>
      <c r="B196" s="13" t="s">
        <v>309</v>
      </c>
      <c r="C196" s="57" t="s">
        <v>310</v>
      </c>
      <c r="D196" s="58" t="s">
        <v>311</v>
      </c>
      <c r="E196" s="13" t="s">
        <v>33</v>
      </c>
      <c r="F196" s="13">
        <v>242</v>
      </c>
      <c r="G196" s="31">
        <v>170</v>
      </c>
      <c r="H196" s="24">
        <f t="shared" si="27"/>
        <v>41140</v>
      </c>
      <c r="I196" s="35"/>
      <c r="J196" s="35">
        <f t="shared" si="28"/>
        <v>47310.999999999993</v>
      </c>
      <c r="K196" s="21"/>
      <c r="L196" s="21">
        <f t="shared" si="29"/>
        <v>1182.7749999999999</v>
      </c>
    </row>
    <row r="197" spans="1:13" ht="12.6" customHeight="1">
      <c r="A197" s="22">
        <f t="shared" si="30"/>
        <v>18</v>
      </c>
      <c r="B197" s="13" t="s">
        <v>312</v>
      </c>
      <c r="C197" s="57" t="s">
        <v>313</v>
      </c>
      <c r="D197" s="58" t="s">
        <v>314</v>
      </c>
      <c r="E197" s="13" t="s">
        <v>33</v>
      </c>
      <c r="F197" s="13">
        <v>156</v>
      </c>
      <c r="G197" s="31">
        <v>170</v>
      </c>
      <c r="H197" s="24">
        <f t="shared" si="27"/>
        <v>26520</v>
      </c>
      <c r="I197" s="35"/>
      <c r="J197" s="35">
        <f t="shared" si="28"/>
        <v>30497.999999999996</v>
      </c>
      <c r="K197" s="21"/>
      <c r="L197" s="21">
        <f t="shared" si="29"/>
        <v>762.44999999999993</v>
      </c>
    </row>
    <row r="198" spans="1:13" ht="12.6" customHeight="1">
      <c r="A198" s="22">
        <f t="shared" si="30"/>
        <v>19</v>
      </c>
      <c r="B198" s="13" t="s">
        <v>315</v>
      </c>
      <c r="C198" s="57" t="s">
        <v>316</v>
      </c>
      <c r="D198" s="58" t="s">
        <v>317</v>
      </c>
      <c r="E198" s="13" t="s">
        <v>33</v>
      </c>
      <c r="F198" s="13">
        <v>153</v>
      </c>
      <c r="G198" s="31">
        <v>170</v>
      </c>
      <c r="H198" s="24">
        <f t="shared" si="27"/>
        <v>26010</v>
      </c>
      <c r="I198" s="35"/>
      <c r="J198" s="35">
        <f t="shared" si="28"/>
        <v>29911.499999999996</v>
      </c>
      <c r="K198" s="21"/>
      <c r="L198" s="21">
        <f t="shared" si="29"/>
        <v>747.78749999999991</v>
      </c>
    </row>
    <row r="199" spans="1:13" ht="12.6" customHeight="1">
      <c r="A199" s="22">
        <f t="shared" si="30"/>
        <v>20</v>
      </c>
      <c r="B199" s="13" t="s">
        <v>318</v>
      </c>
      <c r="C199" s="57" t="s">
        <v>319</v>
      </c>
      <c r="D199" s="58" t="s">
        <v>320</v>
      </c>
      <c r="E199" s="13" t="s">
        <v>33</v>
      </c>
      <c r="F199" s="13">
        <v>173</v>
      </c>
      <c r="G199" s="31">
        <v>170</v>
      </c>
      <c r="H199" s="24">
        <f t="shared" si="27"/>
        <v>29410</v>
      </c>
      <c r="I199" s="35"/>
      <c r="J199" s="35">
        <f t="shared" si="28"/>
        <v>33821.5</v>
      </c>
      <c r="K199" s="21"/>
      <c r="L199" s="21">
        <f t="shared" si="29"/>
        <v>845.53750000000002</v>
      </c>
    </row>
    <row r="200" spans="1:13" ht="12.6" customHeight="1">
      <c r="A200" s="22">
        <f t="shared" si="30"/>
        <v>21</v>
      </c>
      <c r="B200" s="13" t="s">
        <v>321</v>
      </c>
      <c r="C200" s="57" t="s">
        <v>322</v>
      </c>
      <c r="D200" s="58" t="s">
        <v>320</v>
      </c>
      <c r="E200" s="13" t="s">
        <v>33</v>
      </c>
      <c r="F200" s="13">
        <v>77</v>
      </c>
      <c r="G200" s="31">
        <v>140</v>
      </c>
      <c r="H200" s="24">
        <f t="shared" si="27"/>
        <v>10780</v>
      </c>
      <c r="I200" s="35"/>
      <c r="J200" s="35">
        <f t="shared" si="28"/>
        <v>12396.999999999998</v>
      </c>
      <c r="K200" s="21"/>
      <c r="L200" s="21">
        <f t="shared" si="29"/>
        <v>309.92499999999995</v>
      </c>
    </row>
    <row r="201" spans="1:13" ht="12.6" customHeight="1">
      <c r="A201" s="22">
        <f t="shared" si="30"/>
        <v>22</v>
      </c>
      <c r="B201" s="13" t="s">
        <v>323</v>
      </c>
      <c r="C201" s="57" t="s">
        <v>324</v>
      </c>
      <c r="D201" s="58" t="s">
        <v>325</v>
      </c>
      <c r="E201" s="13" t="s">
        <v>33</v>
      </c>
      <c r="F201" s="13">
        <v>195</v>
      </c>
      <c r="G201" s="31">
        <v>170</v>
      </c>
      <c r="H201" s="24">
        <f t="shared" si="27"/>
        <v>33150</v>
      </c>
      <c r="I201" s="35"/>
      <c r="J201" s="35">
        <f t="shared" si="28"/>
        <v>38122.5</v>
      </c>
      <c r="K201" s="21"/>
      <c r="L201" s="21">
        <f t="shared" si="29"/>
        <v>953.0625</v>
      </c>
    </row>
    <row r="202" spans="1:13" ht="12.6" customHeight="1">
      <c r="A202" s="22"/>
      <c r="B202" s="13"/>
      <c r="C202" s="63" t="s">
        <v>101</v>
      </c>
      <c r="D202" s="71"/>
      <c r="E202" s="13" t="s">
        <v>33</v>
      </c>
      <c r="F202" s="13">
        <f>SUM(F180:F201)</f>
        <v>4494</v>
      </c>
      <c r="G202" s="31"/>
      <c r="H202" s="24"/>
      <c r="I202" s="35"/>
      <c r="J202" s="35"/>
      <c r="K202" s="21"/>
      <c r="L202" s="21"/>
    </row>
    <row r="203" spans="1:13" ht="26.45" customHeight="1">
      <c r="A203" s="22">
        <v>23</v>
      </c>
      <c r="B203" s="13" t="s">
        <v>326</v>
      </c>
      <c r="C203" s="57" t="s">
        <v>327</v>
      </c>
      <c r="D203" s="58"/>
      <c r="E203" s="13" t="s">
        <v>41</v>
      </c>
      <c r="F203" s="13">
        <v>9</v>
      </c>
      <c r="G203" s="31">
        <v>1500</v>
      </c>
      <c r="H203" s="24">
        <f>G203*F203</f>
        <v>13500</v>
      </c>
      <c r="I203" s="35"/>
      <c r="J203" s="35">
        <f>+H203*1.15</f>
        <v>15524.999999999998</v>
      </c>
      <c r="K203" s="21"/>
      <c r="L203" s="21">
        <f>+J203*0.025</f>
        <v>388.125</v>
      </c>
    </row>
    <row r="204" spans="1:13" ht="13.15" customHeight="1">
      <c r="A204" s="61" t="s">
        <v>328</v>
      </c>
      <c r="B204" s="62"/>
      <c r="C204" s="62"/>
      <c r="D204" s="62"/>
      <c r="E204" s="62"/>
      <c r="F204" s="62"/>
      <c r="G204" s="32"/>
      <c r="H204" s="20">
        <f>SUM(H180:H203)</f>
        <v>780150</v>
      </c>
      <c r="I204" s="35"/>
      <c r="J204" s="37"/>
      <c r="K204" s="38"/>
      <c r="L204" s="38"/>
    </row>
    <row r="205" spans="1:13" ht="13.15" customHeight="1">
      <c r="A205" s="63" t="s">
        <v>26</v>
      </c>
      <c r="B205" s="64"/>
      <c r="C205" s="64"/>
      <c r="D205" s="64"/>
      <c r="E205" s="64"/>
      <c r="F205" s="64"/>
      <c r="G205" s="65"/>
      <c r="H205" s="24">
        <f>H204*0.15</f>
        <v>117022.5</v>
      </c>
      <c r="I205" s="14"/>
      <c r="J205" s="14"/>
      <c r="K205" s="27"/>
      <c r="L205" s="27"/>
    </row>
    <row r="206" spans="1:13" ht="13.15" customHeight="1">
      <c r="A206" s="74" t="s">
        <v>27</v>
      </c>
      <c r="B206" s="64"/>
      <c r="C206" s="64"/>
      <c r="D206" s="64"/>
      <c r="E206" s="64"/>
      <c r="F206" s="64"/>
      <c r="G206" s="65"/>
      <c r="H206" s="20">
        <f>SUM(H204:H205)</f>
        <v>897172.5</v>
      </c>
      <c r="I206" s="36"/>
      <c r="J206" s="36">
        <f>SUM(J180:J205)</f>
        <v>897172.5</v>
      </c>
      <c r="K206" s="34"/>
      <c r="L206" s="34">
        <f>SUM(L180:L205)</f>
        <v>22429.3125</v>
      </c>
      <c r="M206" s="9"/>
    </row>
    <row r="207" spans="1:13" ht="13.15" customHeight="1">
      <c r="A207" s="66" t="s">
        <v>105</v>
      </c>
      <c r="B207" s="67"/>
      <c r="C207" s="67"/>
      <c r="D207" s="67"/>
      <c r="E207" s="67"/>
      <c r="F207" s="67"/>
      <c r="G207" s="67"/>
      <c r="H207" s="68"/>
      <c r="I207" s="14"/>
      <c r="J207" s="28"/>
      <c r="K207" s="21"/>
      <c r="L207" s="29"/>
    </row>
    <row r="208" spans="1:13" ht="12.6" customHeight="1">
      <c r="A208" s="30">
        <v>1</v>
      </c>
      <c r="B208" s="13" t="s">
        <v>329</v>
      </c>
      <c r="C208" s="57" t="s">
        <v>330</v>
      </c>
      <c r="D208" s="58" t="s">
        <v>331</v>
      </c>
      <c r="E208" s="13" t="s">
        <v>33</v>
      </c>
      <c r="F208" s="13">
        <v>614</v>
      </c>
      <c r="G208" s="31">
        <v>170</v>
      </c>
      <c r="H208" s="24">
        <f>G208*F208</f>
        <v>104380</v>
      </c>
      <c r="I208" s="14"/>
      <c r="J208" s="35">
        <f>+H208*1.15</f>
        <v>120036.99999999999</v>
      </c>
      <c r="K208" s="21"/>
      <c r="L208" s="21">
        <f>+J208*0.025</f>
        <v>3000.9249999999997</v>
      </c>
    </row>
    <row r="209" spans="1:13" ht="12.6" customHeight="1">
      <c r="A209" s="22">
        <f t="shared" ref="A209:A217" si="31">1+A208</f>
        <v>2</v>
      </c>
      <c r="B209" s="13" t="s">
        <v>332</v>
      </c>
      <c r="C209" s="57" t="s">
        <v>333</v>
      </c>
      <c r="D209" s="58" t="s">
        <v>334</v>
      </c>
      <c r="E209" s="13" t="s">
        <v>33</v>
      </c>
      <c r="F209" s="13">
        <v>173</v>
      </c>
      <c r="G209" s="31">
        <v>170</v>
      </c>
      <c r="H209" s="24">
        <f t="shared" ref="H209:H217" si="32">G209*F209</f>
        <v>29410</v>
      </c>
      <c r="I209" s="14"/>
      <c r="J209" s="35">
        <f t="shared" ref="J209:J217" si="33">+H209*1.15</f>
        <v>33821.5</v>
      </c>
      <c r="K209" s="21"/>
      <c r="L209" s="21">
        <f t="shared" ref="L209:L217" si="34">+J209*0.025</f>
        <v>845.53750000000002</v>
      </c>
    </row>
    <row r="210" spans="1:13" ht="12.6" customHeight="1">
      <c r="A210" s="22">
        <f t="shared" si="31"/>
        <v>3</v>
      </c>
      <c r="B210" s="13" t="s">
        <v>335</v>
      </c>
      <c r="C210" s="57" t="s">
        <v>266</v>
      </c>
      <c r="D210" s="58" t="s">
        <v>267</v>
      </c>
      <c r="E210" s="13" t="s">
        <v>33</v>
      </c>
      <c r="F210" s="13">
        <v>163</v>
      </c>
      <c r="G210" s="31">
        <v>170</v>
      </c>
      <c r="H210" s="24">
        <f t="shared" si="32"/>
        <v>27710</v>
      </c>
      <c r="I210" s="14"/>
      <c r="J210" s="35">
        <f t="shared" si="33"/>
        <v>31866.499999999996</v>
      </c>
      <c r="K210" s="21"/>
      <c r="L210" s="21">
        <f t="shared" si="34"/>
        <v>796.66249999999991</v>
      </c>
    </row>
    <row r="211" spans="1:13" ht="12.6" customHeight="1">
      <c r="A211" s="22">
        <f t="shared" si="31"/>
        <v>4</v>
      </c>
      <c r="B211" s="13" t="s">
        <v>336</v>
      </c>
      <c r="C211" s="57" t="s">
        <v>110</v>
      </c>
      <c r="D211" s="58" t="s">
        <v>111</v>
      </c>
      <c r="E211" s="13" t="s">
        <v>33</v>
      </c>
      <c r="F211" s="13">
        <v>370</v>
      </c>
      <c r="G211" s="31">
        <v>200</v>
      </c>
      <c r="H211" s="24">
        <f t="shared" si="32"/>
        <v>74000</v>
      </c>
      <c r="I211" s="14"/>
      <c r="J211" s="35">
        <f t="shared" si="33"/>
        <v>85100</v>
      </c>
      <c r="K211" s="21"/>
      <c r="L211" s="21">
        <f t="shared" si="34"/>
        <v>2127.5</v>
      </c>
    </row>
    <row r="212" spans="1:13" ht="12.6" customHeight="1">
      <c r="A212" s="22">
        <f t="shared" si="31"/>
        <v>5</v>
      </c>
      <c r="B212" s="13" t="s">
        <v>337</v>
      </c>
      <c r="C212" s="57" t="s">
        <v>338</v>
      </c>
      <c r="D212" s="58" t="s">
        <v>111</v>
      </c>
      <c r="E212" s="13" t="s">
        <v>33</v>
      </c>
      <c r="F212" s="13">
        <v>135</v>
      </c>
      <c r="G212" s="31">
        <v>170</v>
      </c>
      <c r="H212" s="24">
        <f t="shared" si="32"/>
        <v>22950</v>
      </c>
      <c r="I212" s="14"/>
      <c r="J212" s="35">
        <f t="shared" si="33"/>
        <v>26392.499999999996</v>
      </c>
      <c r="K212" s="21"/>
      <c r="L212" s="21">
        <f t="shared" si="34"/>
        <v>659.8125</v>
      </c>
    </row>
    <row r="213" spans="1:13" ht="12.6" customHeight="1">
      <c r="A213" s="22">
        <f t="shared" si="31"/>
        <v>6</v>
      </c>
      <c r="B213" s="13" t="s">
        <v>339</v>
      </c>
      <c r="C213" s="57" t="s">
        <v>110</v>
      </c>
      <c r="D213" s="58" t="s">
        <v>111</v>
      </c>
      <c r="E213" s="13" t="s">
        <v>33</v>
      </c>
      <c r="F213" s="13">
        <v>521</v>
      </c>
      <c r="G213" s="31">
        <v>200</v>
      </c>
      <c r="H213" s="24">
        <f t="shared" si="32"/>
        <v>104200</v>
      </c>
      <c r="I213" s="14"/>
      <c r="J213" s="35">
        <f t="shared" si="33"/>
        <v>119829.99999999999</v>
      </c>
      <c r="K213" s="21"/>
      <c r="L213" s="21">
        <f t="shared" si="34"/>
        <v>2995.75</v>
      </c>
    </row>
    <row r="214" spans="1:13" ht="12.6" customHeight="1">
      <c r="A214" s="22">
        <f t="shared" si="31"/>
        <v>7</v>
      </c>
      <c r="B214" s="13" t="s">
        <v>340</v>
      </c>
      <c r="C214" s="57" t="s">
        <v>341</v>
      </c>
      <c r="D214" s="58" t="s">
        <v>115</v>
      </c>
      <c r="E214" s="13" t="s">
        <v>33</v>
      </c>
      <c r="F214" s="13">
        <v>138</v>
      </c>
      <c r="G214" s="31">
        <v>200</v>
      </c>
      <c r="H214" s="24">
        <f t="shared" si="32"/>
        <v>27600</v>
      </c>
      <c r="I214" s="14"/>
      <c r="J214" s="35">
        <f t="shared" si="33"/>
        <v>31739.999999999996</v>
      </c>
      <c r="K214" s="21"/>
      <c r="L214" s="21">
        <f t="shared" si="34"/>
        <v>793.5</v>
      </c>
    </row>
    <row r="215" spans="1:13" ht="12.6" customHeight="1">
      <c r="A215" s="22">
        <f t="shared" si="31"/>
        <v>8</v>
      </c>
      <c r="B215" s="13" t="s">
        <v>342</v>
      </c>
      <c r="C215" s="57" t="s">
        <v>343</v>
      </c>
      <c r="D215" s="58" t="s">
        <v>344</v>
      </c>
      <c r="E215" s="13" t="s">
        <v>33</v>
      </c>
      <c r="F215" s="13">
        <v>224</v>
      </c>
      <c r="G215" s="31">
        <v>200</v>
      </c>
      <c r="H215" s="24">
        <f t="shared" si="32"/>
        <v>44800</v>
      </c>
      <c r="I215" s="14"/>
      <c r="J215" s="35">
        <f t="shared" si="33"/>
        <v>51519.999999999993</v>
      </c>
      <c r="K215" s="21"/>
      <c r="L215" s="21">
        <f t="shared" si="34"/>
        <v>1288</v>
      </c>
    </row>
    <row r="216" spans="1:13" ht="12.6" customHeight="1">
      <c r="A216" s="22">
        <f t="shared" si="31"/>
        <v>9</v>
      </c>
      <c r="B216" s="13" t="s">
        <v>345</v>
      </c>
      <c r="C216" s="57" t="s">
        <v>346</v>
      </c>
      <c r="D216" s="58" t="s">
        <v>347</v>
      </c>
      <c r="E216" s="13" t="s">
        <v>33</v>
      </c>
      <c r="F216" s="13">
        <v>472</v>
      </c>
      <c r="G216" s="31">
        <v>170</v>
      </c>
      <c r="H216" s="24">
        <f t="shared" si="32"/>
        <v>80240</v>
      </c>
      <c r="I216" s="14"/>
      <c r="J216" s="35">
        <f t="shared" si="33"/>
        <v>92276</v>
      </c>
      <c r="K216" s="21"/>
      <c r="L216" s="21">
        <f t="shared" si="34"/>
        <v>2306.9</v>
      </c>
    </row>
    <row r="217" spans="1:13" ht="12.6" customHeight="1">
      <c r="A217" s="22">
        <f t="shared" si="31"/>
        <v>10</v>
      </c>
      <c r="B217" s="13" t="s">
        <v>348</v>
      </c>
      <c r="C217" s="57" t="s">
        <v>349</v>
      </c>
      <c r="D217" s="58" t="s">
        <v>350</v>
      </c>
      <c r="E217" s="13" t="s">
        <v>33</v>
      </c>
      <c r="F217" s="13">
        <v>1055</v>
      </c>
      <c r="G217" s="31">
        <v>170</v>
      </c>
      <c r="H217" s="24">
        <f t="shared" si="32"/>
        <v>179350</v>
      </c>
      <c r="I217" s="14"/>
      <c r="J217" s="35">
        <f t="shared" si="33"/>
        <v>206252.49999999997</v>
      </c>
      <c r="K217" s="21"/>
      <c r="L217" s="21">
        <f t="shared" si="34"/>
        <v>5156.3125</v>
      </c>
    </row>
    <row r="218" spans="1:13" ht="12.6" customHeight="1">
      <c r="A218" s="22"/>
      <c r="B218" s="13"/>
      <c r="C218" s="63" t="s">
        <v>101</v>
      </c>
      <c r="D218" s="71"/>
      <c r="E218" s="13" t="s">
        <v>33</v>
      </c>
      <c r="F218" s="13">
        <f>SUM(F207:F217)</f>
        <v>3865</v>
      </c>
      <c r="G218" s="31"/>
      <c r="H218" s="24"/>
      <c r="I218" s="14"/>
      <c r="J218" s="35"/>
      <c r="K218" s="21"/>
      <c r="L218" s="21"/>
    </row>
    <row r="219" spans="1:13" ht="24.6" customHeight="1">
      <c r="A219" s="22">
        <v>11</v>
      </c>
      <c r="B219" s="13" t="s">
        <v>351</v>
      </c>
      <c r="C219" s="57" t="s">
        <v>352</v>
      </c>
      <c r="D219" s="58"/>
      <c r="E219" s="13" t="s">
        <v>137</v>
      </c>
      <c r="F219" s="13">
        <v>7</v>
      </c>
      <c r="G219" s="31">
        <v>1500</v>
      </c>
      <c r="H219" s="24">
        <f>G219*F219</f>
        <v>10500</v>
      </c>
      <c r="I219" s="14"/>
      <c r="J219" s="35">
        <f>+H219*1.15</f>
        <v>12074.999999999998</v>
      </c>
      <c r="K219" s="21"/>
      <c r="L219" s="21">
        <f>+J219*0.025</f>
        <v>301.87499999999994</v>
      </c>
    </row>
    <row r="220" spans="1:13" ht="12.6" customHeight="1">
      <c r="A220" s="61" t="s">
        <v>353</v>
      </c>
      <c r="B220" s="62"/>
      <c r="C220" s="62"/>
      <c r="D220" s="62"/>
      <c r="E220" s="62"/>
      <c r="F220" s="62"/>
      <c r="G220" s="32"/>
      <c r="H220" s="20">
        <f>SUM(H208:H219)</f>
        <v>705140</v>
      </c>
      <c r="I220" s="35"/>
      <c r="J220" s="37"/>
      <c r="K220" s="38"/>
      <c r="L220" s="38"/>
    </row>
    <row r="221" spans="1:13" ht="12.6" customHeight="1">
      <c r="A221" s="63" t="s">
        <v>26</v>
      </c>
      <c r="B221" s="64"/>
      <c r="C221" s="64"/>
      <c r="D221" s="64"/>
      <c r="E221" s="64"/>
      <c r="F221" s="64"/>
      <c r="G221" s="65"/>
      <c r="H221" s="24">
        <f>H220*0.15</f>
        <v>105771</v>
      </c>
      <c r="I221" s="14"/>
      <c r="J221" s="14"/>
      <c r="K221" s="27"/>
      <c r="L221" s="27"/>
    </row>
    <row r="222" spans="1:13" ht="12.6" customHeight="1">
      <c r="A222" s="74" t="s">
        <v>27</v>
      </c>
      <c r="B222" s="64"/>
      <c r="C222" s="64"/>
      <c r="D222" s="64"/>
      <c r="E222" s="64"/>
      <c r="F222" s="64"/>
      <c r="G222" s="65"/>
      <c r="H222" s="20">
        <f>SUM(H220:H221)</f>
        <v>810911</v>
      </c>
      <c r="I222" s="36"/>
      <c r="J222" s="36">
        <f>SUM(J208:J221)</f>
        <v>810911</v>
      </c>
      <c r="K222" s="34"/>
      <c r="L222" s="34">
        <f>SUM(L208:L221)</f>
        <v>20272.775000000001</v>
      </c>
      <c r="M222" s="9"/>
    </row>
    <row r="223" spans="1:13" ht="14.25" customHeight="1">
      <c r="A223" s="66" t="s">
        <v>139</v>
      </c>
      <c r="B223" s="67"/>
      <c r="C223" s="67"/>
      <c r="D223" s="67"/>
      <c r="E223" s="67"/>
      <c r="F223" s="67"/>
      <c r="G223" s="67"/>
      <c r="H223" s="68"/>
      <c r="I223" s="36"/>
      <c r="J223" s="36"/>
      <c r="K223" s="34"/>
      <c r="L223" s="34"/>
    </row>
    <row r="224" spans="1:13" ht="14.25" customHeight="1">
      <c r="A224" s="66" t="s">
        <v>140</v>
      </c>
      <c r="B224" s="67"/>
      <c r="C224" s="67"/>
      <c r="D224" s="67"/>
      <c r="E224" s="67"/>
      <c r="F224" s="67"/>
      <c r="G224" s="67"/>
      <c r="H224" s="68"/>
      <c r="I224" s="36"/>
      <c r="J224" s="36"/>
      <c r="K224" s="34"/>
      <c r="L224" s="34"/>
    </row>
    <row r="225" spans="1:12" ht="14.25" customHeight="1">
      <c r="A225" s="30">
        <v>1</v>
      </c>
      <c r="B225" s="13" t="s">
        <v>354</v>
      </c>
      <c r="C225" s="57" t="s">
        <v>355</v>
      </c>
      <c r="D225" s="58" t="s">
        <v>356</v>
      </c>
      <c r="E225" s="13" t="s">
        <v>33</v>
      </c>
      <c r="F225" s="13">
        <v>65</v>
      </c>
      <c r="G225" s="31">
        <v>230</v>
      </c>
      <c r="H225" s="24">
        <f>G225*F225</f>
        <v>14950</v>
      </c>
      <c r="I225" s="14"/>
      <c r="J225" s="14">
        <f>+H225*1.15</f>
        <v>17192.5</v>
      </c>
      <c r="K225" s="21"/>
      <c r="L225" s="21">
        <f>+J225*0.025</f>
        <v>429.8125</v>
      </c>
    </row>
    <row r="226" spans="1:12" ht="14.25" customHeight="1">
      <c r="A226" s="22">
        <f t="shared" ref="A226:A236" si="35">1+A225</f>
        <v>2</v>
      </c>
      <c r="B226" s="13" t="s">
        <v>357</v>
      </c>
      <c r="C226" s="57" t="s">
        <v>358</v>
      </c>
      <c r="D226" s="58" t="s">
        <v>276</v>
      </c>
      <c r="E226" s="13" t="s">
        <v>33</v>
      </c>
      <c r="F226" s="13">
        <v>207</v>
      </c>
      <c r="G226" s="31">
        <v>230</v>
      </c>
      <c r="H226" s="24">
        <f t="shared" ref="H226:H236" si="36">G226*F226</f>
        <v>47610</v>
      </c>
      <c r="I226" s="14"/>
      <c r="J226" s="14">
        <f t="shared" ref="J226:J236" si="37">+H226*1.15</f>
        <v>54751.499999999993</v>
      </c>
      <c r="K226" s="21"/>
      <c r="L226" s="21">
        <f>+J226*0.025</f>
        <v>1368.7874999999999</v>
      </c>
    </row>
    <row r="227" spans="1:12" ht="14.25" customHeight="1">
      <c r="A227" s="22">
        <f t="shared" si="35"/>
        <v>3</v>
      </c>
      <c r="B227" s="13" t="s">
        <v>359</v>
      </c>
      <c r="C227" s="57" t="s">
        <v>360</v>
      </c>
      <c r="D227" s="58" t="s">
        <v>361</v>
      </c>
      <c r="E227" s="13" t="s">
        <v>33</v>
      </c>
      <c r="F227" s="13">
        <v>96</v>
      </c>
      <c r="G227" s="31">
        <v>500</v>
      </c>
      <c r="H227" s="24">
        <f t="shared" si="36"/>
        <v>48000</v>
      </c>
      <c r="I227" s="14"/>
      <c r="J227" s="14">
        <f t="shared" si="37"/>
        <v>55199.999999999993</v>
      </c>
      <c r="K227" s="21"/>
      <c r="L227" s="21">
        <f t="shared" ref="L227:L236" si="38">+J227*0.025</f>
        <v>1380</v>
      </c>
    </row>
    <row r="228" spans="1:12" ht="14.25" customHeight="1">
      <c r="A228" s="22">
        <f t="shared" si="35"/>
        <v>4</v>
      </c>
      <c r="B228" s="13" t="s">
        <v>362</v>
      </c>
      <c r="C228" s="57" t="s">
        <v>363</v>
      </c>
      <c r="D228" s="58" t="s">
        <v>364</v>
      </c>
      <c r="E228" s="13" t="s">
        <v>33</v>
      </c>
      <c r="F228" s="13">
        <v>146</v>
      </c>
      <c r="G228" s="31">
        <v>230</v>
      </c>
      <c r="H228" s="24">
        <f t="shared" si="36"/>
        <v>33580</v>
      </c>
      <c r="I228" s="14"/>
      <c r="J228" s="14">
        <f t="shared" si="37"/>
        <v>38617</v>
      </c>
      <c r="K228" s="21"/>
      <c r="L228" s="21">
        <f t="shared" si="38"/>
        <v>965.42500000000007</v>
      </c>
    </row>
    <row r="229" spans="1:12" ht="14.25" customHeight="1">
      <c r="A229" s="22">
        <f t="shared" si="35"/>
        <v>5</v>
      </c>
      <c r="B229" s="13" t="s">
        <v>365</v>
      </c>
      <c r="C229" s="57" t="s">
        <v>366</v>
      </c>
      <c r="D229" s="58" t="s">
        <v>367</v>
      </c>
      <c r="E229" s="13" t="s">
        <v>33</v>
      </c>
      <c r="F229" s="13">
        <v>1480</v>
      </c>
      <c r="G229" s="31">
        <v>230</v>
      </c>
      <c r="H229" s="24">
        <f t="shared" si="36"/>
        <v>340400</v>
      </c>
      <c r="I229" s="14"/>
      <c r="J229" s="14">
        <f t="shared" si="37"/>
        <v>391459.99999999994</v>
      </c>
      <c r="K229" s="21"/>
      <c r="L229" s="21">
        <f t="shared" si="38"/>
        <v>9786.4999999999982</v>
      </c>
    </row>
    <row r="230" spans="1:12" ht="14.25" customHeight="1">
      <c r="A230" s="22">
        <f t="shared" si="35"/>
        <v>6</v>
      </c>
      <c r="B230" s="13" t="s">
        <v>368</v>
      </c>
      <c r="C230" s="57" t="s">
        <v>369</v>
      </c>
      <c r="D230" s="58" t="s">
        <v>370</v>
      </c>
      <c r="E230" s="13" t="s">
        <v>33</v>
      </c>
      <c r="F230" s="13">
        <v>91</v>
      </c>
      <c r="G230" s="31">
        <v>170</v>
      </c>
      <c r="H230" s="24">
        <f t="shared" si="36"/>
        <v>15470</v>
      </c>
      <c r="I230" s="14"/>
      <c r="J230" s="14">
        <f t="shared" si="37"/>
        <v>17790.5</v>
      </c>
      <c r="K230" s="21"/>
      <c r="L230" s="21">
        <f t="shared" si="38"/>
        <v>444.76250000000005</v>
      </c>
    </row>
    <row r="231" spans="1:12" ht="14.25" customHeight="1">
      <c r="A231" s="22">
        <f t="shared" si="35"/>
        <v>7</v>
      </c>
      <c r="B231" s="13" t="s">
        <v>371</v>
      </c>
      <c r="C231" s="57" t="s">
        <v>372</v>
      </c>
      <c r="D231" s="58" t="s">
        <v>276</v>
      </c>
      <c r="E231" s="13" t="s">
        <v>33</v>
      </c>
      <c r="F231" s="13">
        <v>208</v>
      </c>
      <c r="G231" s="31">
        <v>170</v>
      </c>
      <c r="H231" s="24">
        <f t="shared" si="36"/>
        <v>35360</v>
      </c>
      <c r="I231" s="14"/>
      <c r="J231" s="14">
        <f t="shared" si="37"/>
        <v>40664</v>
      </c>
      <c r="K231" s="21"/>
      <c r="L231" s="21">
        <f t="shared" si="38"/>
        <v>1016.6</v>
      </c>
    </row>
    <row r="232" spans="1:12" ht="14.25" customHeight="1">
      <c r="A232" s="22">
        <f t="shared" si="35"/>
        <v>8</v>
      </c>
      <c r="B232" s="13" t="s">
        <v>373</v>
      </c>
      <c r="C232" s="57" t="s">
        <v>374</v>
      </c>
      <c r="D232" s="58" t="s">
        <v>308</v>
      </c>
      <c r="E232" s="13" t="s">
        <v>33</v>
      </c>
      <c r="F232" s="13">
        <v>46</v>
      </c>
      <c r="G232" s="31">
        <v>150</v>
      </c>
      <c r="H232" s="24">
        <f t="shared" si="36"/>
        <v>6900</v>
      </c>
      <c r="I232" s="14"/>
      <c r="J232" s="14">
        <f t="shared" si="37"/>
        <v>7934.9999999999991</v>
      </c>
      <c r="K232" s="21"/>
      <c r="L232" s="21">
        <f t="shared" si="38"/>
        <v>198.375</v>
      </c>
    </row>
    <row r="233" spans="1:12" ht="14.25" customHeight="1">
      <c r="A233" s="22">
        <f t="shared" si="35"/>
        <v>9</v>
      </c>
      <c r="B233" s="13" t="s">
        <v>375</v>
      </c>
      <c r="C233" s="57" t="s">
        <v>376</v>
      </c>
      <c r="D233" s="58" t="s">
        <v>377</v>
      </c>
      <c r="E233" s="13" t="s">
        <v>33</v>
      </c>
      <c r="F233" s="13">
        <v>710</v>
      </c>
      <c r="G233" s="31">
        <v>165</v>
      </c>
      <c r="H233" s="24">
        <f t="shared" si="36"/>
        <v>117150</v>
      </c>
      <c r="I233" s="14"/>
      <c r="J233" s="14">
        <f t="shared" si="37"/>
        <v>134722.5</v>
      </c>
      <c r="K233" s="21"/>
      <c r="L233" s="21">
        <f t="shared" si="38"/>
        <v>3368.0625</v>
      </c>
    </row>
    <row r="234" spans="1:12" ht="14.25" customHeight="1">
      <c r="A234" s="22">
        <f t="shared" si="35"/>
        <v>10</v>
      </c>
      <c r="B234" s="13" t="s">
        <v>378</v>
      </c>
      <c r="C234" s="57" t="s">
        <v>379</v>
      </c>
      <c r="D234" s="58" t="s">
        <v>380</v>
      </c>
      <c r="E234" s="13" t="s">
        <v>33</v>
      </c>
      <c r="F234" s="13">
        <v>115</v>
      </c>
      <c r="G234" s="31">
        <v>170</v>
      </c>
      <c r="H234" s="24">
        <f t="shared" si="36"/>
        <v>19550</v>
      </c>
      <c r="I234" s="14"/>
      <c r="J234" s="14">
        <f t="shared" si="37"/>
        <v>22482.5</v>
      </c>
      <c r="K234" s="21"/>
      <c r="L234" s="21">
        <f t="shared" si="38"/>
        <v>562.0625</v>
      </c>
    </row>
    <row r="235" spans="1:12" ht="14.25" customHeight="1">
      <c r="A235" s="22">
        <f t="shared" si="35"/>
        <v>11</v>
      </c>
      <c r="B235" s="13" t="s">
        <v>381</v>
      </c>
      <c r="C235" s="57" t="s">
        <v>382</v>
      </c>
      <c r="D235" s="58" t="s">
        <v>383</v>
      </c>
      <c r="E235" s="13" t="s">
        <v>33</v>
      </c>
      <c r="F235" s="13">
        <v>1596</v>
      </c>
      <c r="G235" s="31">
        <v>165</v>
      </c>
      <c r="H235" s="24">
        <f t="shared" si="36"/>
        <v>263340</v>
      </c>
      <c r="I235" s="14"/>
      <c r="J235" s="14">
        <f t="shared" si="37"/>
        <v>302841</v>
      </c>
      <c r="K235" s="21"/>
      <c r="L235" s="21">
        <f t="shared" si="38"/>
        <v>7571.0250000000005</v>
      </c>
    </row>
    <row r="236" spans="1:12" ht="14.25" customHeight="1">
      <c r="A236" s="22">
        <f t="shared" si="35"/>
        <v>12</v>
      </c>
      <c r="B236" s="13" t="s">
        <v>384</v>
      </c>
      <c r="C236" s="57" t="s">
        <v>385</v>
      </c>
      <c r="D236" s="58" t="s">
        <v>383</v>
      </c>
      <c r="E236" s="13" t="s">
        <v>33</v>
      </c>
      <c r="F236" s="13">
        <v>3730</v>
      </c>
      <c r="G236" s="31">
        <v>180</v>
      </c>
      <c r="H236" s="24">
        <f t="shared" si="36"/>
        <v>671400</v>
      </c>
      <c r="I236" s="14"/>
      <c r="J236" s="14">
        <f t="shared" si="37"/>
        <v>772109.99999999988</v>
      </c>
      <c r="K236" s="21"/>
      <c r="L236" s="21">
        <f t="shared" si="38"/>
        <v>19302.749999999996</v>
      </c>
    </row>
    <row r="237" spans="1:12" ht="14.25" customHeight="1">
      <c r="A237" s="22"/>
      <c r="B237" s="13"/>
      <c r="C237" s="63" t="s">
        <v>101</v>
      </c>
      <c r="D237" s="71"/>
      <c r="E237" s="13" t="s">
        <v>33</v>
      </c>
      <c r="F237" s="13">
        <f>SUM(F221:F236)</f>
        <v>8490</v>
      </c>
      <c r="G237" s="31"/>
      <c r="H237" s="24"/>
      <c r="I237" s="14"/>
      <c r="J237" s="14"/>
      <c r="K237" s="21"/>
      <c r="L237" s="21"/>
    </row>
    <row r="238" spans="1:12" ht="14.45" customHeight="1">
      <c r="A238" s="22"/>
      <c r="B238" s="13"/>
      <c r="C238" s="72" t="s">
        <v>163</v>
      </c>
      <c r="D238" s="73"/>
      <c r="E238" s="13"/>
      <c r="F238" s="13"/>
      <c r="G238" s="31"/>
      <c r="H238" s="24"/>
      <c r="I238" s="14"/>
      <c r="J238" s="14"/>
      <c r="K238" s="21"/>
      <c r="L238" s="21"/>
    </row>
    <row r="239" spans="1:12" ht="14.45" customHeight="1">
      <c r="A239" s="22">
        <v>13</v>
      </c>
      <c r="B239" s="13" t="s">
        <v>386</v>
      </c>
      <c r="C239" s="57" t="s">
        <v>387</v>
      </c>
      <c r="D239" s="58" t="s">
        <v>166</v>
      </c>
      <c r="E239" s="13" t="s">
        <v>24</v>
      </c>
      <c r="F239" s="13">
        <v>1</v>
      </c>
      <c r="G239" s="31">
        <v>35000</v>
      </c>
      <c r="H239" s="24">
        <f>G239*F239</f>
        <v>35000</v>
      </c>
      <c r="I239" s="14">
        <f>+H239*1.15</f>
        <v>40250</v>
      </c>
      <c r="J239" s="14"/>
      <c r="K239" s="21">
        <f>+I239*0.0667</f>
        <v>2684.6749999999997</v>
      </c>
      <c r="L239" s="21"/>
    </row>
    <row r="240" spans="1:12" ht="14.45" customHeight="1">
      <c r="A240" s="22">
        <f>1+A239</f>
        <v>14</v>
      </c>
      <c r="B240" s="13" t="s">
        <v>388</v>
      </c>
      <c r="C240" s="57" t="s">
        <v>389</v>
      </c>
      <c r="D240" s="58" t="s">
        <v>169</v>
      </c>
      <c r="E240" s="13" t="s">
        <v>24</v>
      </c>
      <c r="F240" s="13">
        <v>1</v>
      </c>
      <c r="G240" s="31">
        <v>20000</v>
      </c>
      <c r="H240" s="24">
        <f>G240*F240</f>
        <v>20000</v>
      </c>
      <c r="I240" s="14">
        <f>+H240*1.15</f>
        <v>23000</v>
      </c>
      <c r="J240" s="14"/>
      <c r="K240" s="21">
        <f>+I240*0.0667</f>
        <v>1534.1</v>
      </c>
      <c r="L240" s="21"/>
    </row>
    <row r="241" spans="1:13" ht="14.45" customHeight="1">
      <c r="A241" s="22">
        <f>1+A240</f>
        <v>15</v>
      </c>
      <c r="B241" s="13" t="s">
        <v>390</v>
      </c>
      <c r="C241" s="57" t="s">
        <v>391</v>
      </c>
      <c r="D241" s="58" t="s">
        <v>169</v>
      </c>
      <c r="E241" s="13" t="s">
        <v>24</v>
      </c>
      <c r="F241" s="13">
        <v>1</v>
      </c>
      <c r="G241" s="31">
        <v>20000</v>
      </c>
      <c r="H241" s="24">
        <f>G241*F241</f>
        <v>20000</v>
      </c>
      <c r="I241" s="14">
        <f>+H241*1.15</f>
        <v>23000</v>
      </c>
      <c r="J241" s="14"/>
      <c r="K241" s="21">
        <f>+I241*0.0667</f>
        <v>1534.1</v>
      </c>
      <c r="L241" s="21"/>
    </row>
    <row r="242" spans="1:13" ht="14.25" customHeight="1">
      <c r="A242" s="61" t="s">
        <v>170</v>
      </c>
      <c r="B242" s="62"/>
      <c r="C242" s="62"/>
      <c r="D242" s="62"/>
      <c r="E242" s="62"/>
      <c r="F242" s="62"/>
      <c r="G242" s="32"/>
      <c r="H242" s="20">
        <f>SUM(H225:H241)</f>
        <v>1688710</v>
      </c>
      <c r="I242" s="35"/>
      <c r="J242" s="35"/>
      <c r="K242" s="21"/>
      <c r="L242" s="21"/>
    </row>
    <row r="243" spans="1:13" ht="14.25" customHeight="1">
      <c r="A243" s="63" t="s">
        <v>26</v>
      </c>
      <c r="B243" s="64"/>
      <c r="C243" s="64"/>
      <c r="D243" s="64"/>
      <c r="E243" s="64"/>
      <c r="F243" s="64"/>
      <c r="G243" s="65"/>
      <c r="H243" s="24">
        <f>H242*0.15</f>
        <v>253306.5</v>
      </c>
      <c r="I243" s="35"/>
      <c r="J243" s="35"/>
      <c r="K243" s="21"/>
      <c r="L243" s="21"/>
    </row>
    <row r="244" spans="1:13" ht="14.25" customHeight="1">
      <c r="A244" s="74" t="s">
        <v>27</v>
      </c>
      <c r="B244" s="64"/>
      <c r="C244" s="64"/>
      <c r="D244" s="64"/>
      <c r="E244" s="64"/>
      <c r="F244" s="64"/>
      <c r="G244" s="65"/>
      <c r="H244" s="20">
        <f>SUM(H242:H243)</f>
        <v>1942016.5</v>
      </c>
      <c r="I244" s="36">
        <f>SUM(I225:I243)</f>
        <v>86250</v>
      </c>
      <c r="J244" s="36">
        <f>SUM(J225:J243)</f>
        <v>1855766.5</v>
      </c>
      <c r="K244" s="34">
        <f>SUM(K225:K243)</f>
        <v>5752.875</v>
      </c>
      <c r="L244" s="34">
        <f>SUM(L225:L243)</f>
        <v>46394.162499999991</v>
      </c>
      <c r="M244" s="9"/>
    </row>
    <row r="245" spans="1:13" ht="14.25" customHeight="1">
      <c r="A245" s="66" t="s">
        <v>171</v>
      </c>
      <c r="B245" s="67"/>
      <c r="C245" s="67"/>
      <c r="D245" s="67"/>
      <c r="E245" s="67"/>
      <c r="F245" s="67"/>
      <c r="G245" s="67"/>
      <c r="H245" s="68"/>
      <c r="I245" s="44"/>
      <c r="J245" s="44"/>
      <c r="K245" s="45"/>
      <c r="L245" s="45"/>
    </row>
    <row r="246" spans="1:13" ht="14.25" customHeight="1">
      <c r="A246" s="22">
        <v>1</v>
      </c>
      <c r="B246" s="22" t="s">
        <v>392</v>
      </c>
      <c r="C246" s="57" t="s">
        <v>393</v>
      </c>
      <c r="D246" s="58" t="s">
        <v>394</v>
      </c>
      <c r="E246" s="13" t="s">
        <v>33</v>
      </c>
      <c r="F246" s="13">
        <v>579</v>
      </c>
      <c r="G246" s="31">
        <v>200</v>
      </c>
      <c r="H246" s="24">
        <f t="shared" ref="H246:H257" si="39">G246*F246</f>
        <v>115800</v>
      </c>
      <c r="I246" s="35"/>
      <c r="J246" s="35">
        <f>+H246*1.15</f>
        <v>133170</v>
      </c>
      <c r="K246" s="21"/>
      <c r="L246" s="21">
        <f t="shared" ref="L246:L257" si="40">+J246*0.025</f>
        <v>3329.25</v>
      </c>
    </row>
    <row r="247" spans="1:13" ht="13.15" customHeight="1">
      <c r="A247" s="22">
        <f t="shared" ref="A247:A257" si="41">1+A246</f>
        <v>2</v>
      </c>
      <c r="B247" s="22" t="s">
        <v>395</v>
      </c>
      <c r="C247" s="57" t="s">
        <v>396</v>
      </c>
      <c r="D247" s="58" t="s">
        <v>334</v>
      </c>
      <c r="E247" s="13" t="s">
        <v>33</v>
      </c>
      <c r="F247" s="13">
        <v>200</v>
      </c>
      <c r="G247" s="31">
        <v>300</v>
      </c>
      <c r="H247" s="24">
        <f t="shared" si="39"/>
        <v>60000</v>
      </c>
      <c r="I247" s="35"/>
      <c r="J247" s="35">
        <f t="shared" ref="J247:J257" si="42">+H247*1.15</f>
        <v>69000</v>
      </c>
      <c r="K247" s="21"/>
      <c r="L247" s="21">
        <f t="shared" si="40"/>
        <v>1725</v>
      </c>
    </row>
    <row r="248" spans="1:13" ht="14.25" customHeight="1">
      <c r="A248" s="22">
        <f t="shared" si="41"/>
        <v>3</v>
      </c>
      <c r="B248" s="22" t="s">
        <v>397</v>
      </c>
      <c r="C248" s="57" t="s">
        <v>398</v>
      </c>
      <c r="D248" s="58" t="s">
        <v>267</v>
      </c>
      <c r="E248" s="13" t="s">
        <v>33</v>
      </c>
      <c r="F248" s="13">
        <v>269</v>
      </c>
      <c r="G248" s="31">
        <v>300</v>
      </c>
      <c r="H248" s="24">
        <f t="shared" si="39"/>
        <v>80700</v>
      </c>
      <c r="I248" s="35"/>
      <c r="J248" s="35">
        <f t="shared" si="42"/>
        <v>92805</v>
      </c>
      <c r="K248" s="21"/>
      <c r="L248" s="21">
        <f t="shared" si="40"/>
        <v>2320.125</v>
      </c>
    </row>
    <row r="249" spans="1:13" ht="14.25" customHeight="1">
      <c r="A249" s="22">
        <f t="shared" si="41"/>
        <v>4</v>
      </c>
      <c r="B249" s="22" t="s">
        <v>399</v>
      </c>
      <c r="C249" s="57" t="s">
        <v>400</v>
      </c>
      <c r="D249" s="58" t="s">
        <v>401</v>
      </c>
      <c r="E249" s="13" t="s">
        <v>33</v>
      </c>
      <c r="F249" s="13">
        <v>248</v>
      </c>
      <c r="G249" s="31">
        <v>230</v>
      </c>
      <c r="H249" s="24">
        <f t="shared" si="39"/>
        <v>57040</v>
      </c>
      <c r="I249" s="35"/>
      <c r="J249" s="35">
        <f t="shared" si="42"/>
        <v>65596</v>
      </c>
      <c r="K249" s="21"/>
      <c r="L249" s="21">
        <f t="shared" si="40"/>
        <v>1639.9</v>
      </c>
    </row>
    <row r="250" spans="1:13" ht="14.25" customHeight="1">
      <c r="A250" s="22">
        <f t="shared" si="41"/>
        <v>5</v>
      </c>
      <c r="B250" s="22" t="s">
        <v>402</v>
      </c>
      <c r="C250" s="57" t="s">
        <v>403</v>
      </c>
      <c r="D250" s="58" t="s">
        <v>404</v>
      </c>
      <c r="E250" s="13" t="s">
        <v>33</v>
      </c>
      <c r="F250" s="13">
        <v>180</v>
      </c>
      <c r="G250" s="31">
        <v>280</v>
      </c>
      <c r="H250" s="24">
        <f t="shared" si="39"/>
        <v>50400</v>
      </c>
      <c r="I250" s="35"/>
      <c r="J250" s="35">
        <f t="shared" si="42"/>
        <v>57959.999999999993</v>
      </c>
      <c r="K250" s="21"/>
      <c r="L250" s="21">
        <f t="shared" si="40"/>
        <v>1449</v>
      </c>
    </row>
    <row r="251" spans="1:13" ht="14.25" customHeight="1">
      <c r="A251" s="22">
        <f t="shared" si="41"/>
        <v>6</v>
      </c>
      <c r="B251" s="22" t="s">
        <v>405</v>
      </c>
      <c r="C251" s="57" t="s">
        <v>406</v>
      </c>
      <c r="D251" s="58" t="s">
        <v>347</v>
      </c>
      <c r="E251" s="13" t="s">
        <v>33</v>
      </c>
      <c r="F251" s="13">
        <v>430</v>
      </c>
      <c r="G251" s="31">
        <v>230</v>
      </c>
      <c r="H251" s="24">
        <f t="shared" si="39"/>
        <v>98900</v>
      </c>
      <c r="I251" s="35"/>
      <c r="J251" s="35">
        <f t="shared" si="42"/>
        <v>113734.99999999999</v>
      </c>
      <c r="K251" s="21"/>
      <c r="L251" s="21">
        <f t="shared" si="40"/>
        <v>2843.375</v>
      </c>
    </row>
    <row r="252" spans="1:13" ht="14.25" customHeight="1">
      <c r="A252" s="22">
        <f t="shared" si="41"/>
        <v>7</v>
      </c>
      <c r="B252" s="22" t="s">
        <v>407</v>
      </c>
      <c r="C252" s="57" t="s">
        <v>408</v>
      </c>
      <c r="D252" s="58" t="s">
        <v>409</v>
      </c>
      <c r="E252" s="13" t="s">
        <v>33</v>
      </c>
      <c r="F252" s="13">
        <v>150</v>
      </c>
      <c r="G252" s="31">
        <v>230</v>
      </c>
      <c r="H252" s="24">
        <f t="shared" si="39"/>
        <v>34500</v>
      </c>
      <c r="I252" s="35"/>
      <c r="J252" s="35">
        <f t="shared" si="42"/>
        <v>39675</v>
      </c>
      <c r="K252" s="21"/>
      <c r="L252" s="21">
        <f t="shared" si="40"/>
        <v>991.875</v>
      </c>
    </row>
    <row r="253" spans="1:13" ht="14.25" customHeight="1">
      <c r="A253" s="22">
        <f t="shared" si="41"/>
        <v>8</v>
      </c>
      <c r="B253" s="22" t="s">
        <v>410</v>
      </c>
      <c r="C253" s="57" t="s">
        <v>411</v>
      </c>
      <c r="D253" s="58" t="s">
        <v>412</v>
      </c>
      <c r="E253" s="13" t="s">
        <v>33</v>
      </c>
      <c r="F253" s="13">
        <v>250</v>
      </c>
      <c r="G253" s="31">
        <v>230</v>
      </c>
      <c r="H253" s="24">
        <f t="shared" si="39"/>
        <v>57500</v>
      </c>
      <c r="I253" s="35"/>
      <c r="J253" s="35">
        <f t="shared" si="42"/>
        <v>66125</v>
      </c>
      <c r="K253" s="21"/>
      <c r="L253" s="21">
        <f t="shared" si="40"/>
        <v>1653.125</v>
      </c>
    </row>
    <row r="254" spans="1:13" ht="27.75" customHeight="1">
      <c r="A254" s="22">
        <f t="shared" si="41"/>
        <v>9</v>
      </c>
      <c r="B254" s="22" t="s">
        <v>413</v>
      </c>
      <c r="C254" s="57" t="s">
        <v>414</v>
      </c>
      <c r="D254" s="58" t="s">
        <v>394</v>
      </c>
      <c r="E254" s="13" t="s">
        <v>33</v>
      </c>
      <c r="F254" s="13">
        <v>579</v>
      </c>
      <c r="G254" s="31">
        <v>170</v>
      </c>
      <c r="H254" s="24">
        <f t="shared" si="39"/>
        <v>98430</v>
      </c>
      <c r="I254" s="35"/>
      <c r="J254" s="35">
        <f t="shared" si="42"/>
        <v>113194.49999999999</v>
      </c>
      <c r="K254" s="21"/>
      <c r="L254" s="21">
        <f t="shared" si="40"/>
        <v>2829.8624999999997</v>
      </c>
    </row>
    <row r="255" spans="1:13" ht="14.25" customHeight="1">
      <c r="A255" s="22">
        <f t="shared" si="41"/>
        <v>10</v>
      </c>
      <c r="B255" s="22" t="s">
        <v>415</v>
      </c>
      <c r="C255" s="57" t="s">
        <v>416</v>
      </c>
      <c r="D255" s="58" t="s">
        <v>417</v>
      </c>
      <c r="E255" s="13" t="s">
        <v>33</v>
      </c>
      <c r="F255" s="13">
        <v>350</v>
      </c>
      <c r="G255" s="31">
        <v>340</v>
      </c>
      <c r="H255" s="24">
        <f t="shared" si="39"/>
        <v>119000</v>
      </c>
      <c r="I255" s="35"/>
      <c r="J255" s="35">
        <f t="shared" si="42"/>
        <v>136850</v>
      </c>
      <c r="K255" s="21"/>
      <c r="L255" s="21">
        <f t="shared" si="40"/>
        <v>3421.25</v>
      </c>
    </row>
    <row r="256" spans="1:13" ht="13.9" customHeight="1">
      <c r="A256" s="22">
        <f t="shared" si="41"/>
        <v>11</v>
      </c>
      <c r="B256" s="22" t="s">
        <v>418</v>
      </c>
      <c r="C256" s="57" t="s">
        <v>419</v>
      </c>
      <c r="D256" s="58" t="s">
        <v>420</v>
      </c>
      <c r="E256" s="13" t="s">
        <v>33</v>
      </c>
      <c r="F256" s="13">
        <v>738</v>
      </c>
      <c r="G256" s="31">
        <v>540</v>
      </c>
      <c r="H256" s="24">
        <f t="shared" si="39"/>
        <v>398520</v>
      </c>
      <c r="I256" s="35"/>
      <c r="J256" s="35">
        <f t="shared" si="42"/>
        <v>458297.99999999994</v>
      </c>
      <c r="K256" s="21"/>
      <c r="L256" s="21">
        <f t="shared" si="40"/>
        <v>11457.449999999999</v>
      </c>
    </row>
    <row r="257" spans="1:13" ht="14.45" customHeight="1">
      <c r="A257" s="22">
        <f t="shared" si="41"/>
        <v>12</v>
      </c>
      <c r="B257" s="22" t="s">
        <v>421</v>
      </c>
      <c r="C257" s="57" t="s">
        <v>422</v>
      </c>
      <c r="D257" s="58" t="s">
        <v>423</v>
      </c>
      <c r="E257" s="13" t="s">
        <v>33</v>
      </c>
      <c r="F257" s="13">
        <v>214</v>
      </c>
      <c r="G257" s="31">
        <v>540</v>
      </c>
      <c r="H257" s="24">
        <f t="shared" si="39"/>
        <v>115560</v>
      </c>
      <c r="I257" s="35"/>
      <c r="J257" s="35">
        <f t="shared" si="42"/>
        <v>132894</v>
      </c>
      <c r="K257" s="21"/>
      <c r="L257" s="21">
        <f t="shared" si="40"/>
        <v>3322.3500000000004</v>
      </c>
    </row>
    <row r="258" spans="1:13" ht="14.25" customHeight="1">
      <c r="A258" s="22"/>
      <c r="B258" s="22"/>
      <c r="C258" s="63" t="s">
        <v>101</v>
      </c>
      <c r="D258" s="71"/>
      <c r="E258" s="13" t="s">
        <v>33</v>
      </c>
      <c r="F258" s="13">
        <f>SUM(F246:F257)</f>
        <v>4187</v>
      </c>
      <c r="G258" s="23"/>
      <c r="H258" s="24"/>
      <c r="I258" s="35"/>
      <c r="J258" s="35"/>
      <c r="K258" s="21"/>
      <c r="L258" s="21"/>
    </row>
    <row r="259" spans="1:13" ht="14.25" customHeight="1">
      <c r="A259" s="22"/>
      <c r="B259" s="13"/>
      <c r="C259" s="72" t="s">
        <v>213</v>
      </c>
      <c r="D259" s="73"/>
      <c r="E259" s="13"/>
      <c r="F259" s="13"/>
      <c r="G259" s="31"/>
      <c r="H259" s="24"/>
      <c r="I259" s="35"/>
      <c r="J259" s="35"/>
      <c r="K259" s="21"/>
      <c r="L259" s="21"/>
    </row>
    <row r="260" spans="1:13" ht="14.25" customHeight="1">
      <c r="A260" s="22">
        <v>17</v>
      </c>
      <c r="B260" s="47">
        <v>46420</v>
      </c>
      <c r="C260" s="57" t="s">
        <v>424</v>
      </c>
      <c r="D260" s="58" t="s">
        <v>166</v>
      </c>
      <c r="E260" s="22" t="s">
        <v>137</v>
      </c>
      <c r="F260" s="22">
        <v>1</v>
      </c>
      <c r="G260" s="31">
        <v>25000</v>
      </c>
      <c r="H260" s="24">
        <f>G260*F260</f>
        <v>25000</v>
      </c>
      <c r="I260" s="35">
        <f>+H260*1.15</f>
        <v>28749.999999999996</v>
      </c>
      <c r="J260" s="35"/>
      <c r="K260" s="21">
        <f>+I260*0.0667</f>
        <v>1917.6249999999995</v>
      </c>
      <c r="L260" s="21"/>
    </row>
    <row r="261" spans="1:13" ht="14.25" customHeight="1">
      <c r="A261" s="61" t="s">
        <v>425</v>
      </c>
      <c r="B261" s="62"/>
      <c r="C261" s="62"/>
      <c r="D261" s="62"/>
      <c r="E261" s="62"/>
      <c r="F261" s="62"/>
      <c r="G261" s="32"/>
      <c r="H261" s="20">
        <f>SUM(H246:H260)</f>
        <v>1311350</v>
      </c>
      <c r="I261" s="35"/>
      <c r="J261" s="35"/>
      <c r="K261" s="21"/>
      <c r="L261" s="21"/>
    </row>
    <row r="262" spans="1:13" ht="15" customHeight="1">
      <c r="A262" s="63" t="s">
        <v>26</v>
      </c>
      <c r="B262" s="64"/>
      <c r="C262" s="64"/>
      <c r="D262" s="64"/>
      <c r="E262" s="64"/>
      <c r="F262" s="64"/>
      <c r="G262" s="65"/>
      <c r="H262" s="24">
        <f>H261*0.15</f>
        <v>196702.5</v>
      </c>
      <c r="I262" s="35"/>
      <c r="J262" s="35"/>
      <c r="K262" s="21"/>
      <c r="L262" s="21"/>
    </row>
    <row r="263" spans="1:13" ht="15" customHeight="1">
      <c r="A263" s="74" t="s">
        <v>27</v>
      </c>
      <c r="B263" s="64"/>
      <c r="C263" s="64"/>
      <c r="D263" s="64"/>
      <c r="E263" s="64"/>
      <c r="F263" s="64"/>
      <c r="G263" s="65"/>
      <c r="H263" s="20">
        <f>SUM(H261:H262)</f>
        <v>1508052.5</v>
      </c>
      <c r="I263" s="36">
        <f>SUM(I246:I262)</f>
        <v>28749.999999999996</v>
      </c>
      <c r="J263" s="36">
        <f>SUM(J246:J262)</f>
        <v>1479302.5</v>
      </c>
      <c r="K263" s="34">
        <f>SUM(K246:K262)</f>
        <v>1917.6249999999995</v>
      </c>
      <c r="L263" s="34">
        <f>SUM(L246:L262)</f>
        <v>36982.5625</v>
      </c>
      <c r="M263" s="9"/>
    </row>
    <row r="264" spans="1:13" ht="15" customHeight="1">
      <c r="A264" s="66" t="s">
        <v>217</v>
      </c>
      <c r="B264" s="67"/>
      <c r="C264" s="67"/>
      <c r="D264" s="67"/>
      <c r="E264" s="67"/>
      <c r="F264" s="67"/>
      <c r="G264" s="67"/>
      <c r="H264" s="68"/>
      <c r="I264" s="11"/>
      <c r="J264" s="11"/>
      <c r="K264" s="11"/>
      <c r="L264" s="11"/>
      <c r="M264" s="9"/>
    </row>
    <row r="265" spans="1:13" ht="15" customHeight="1">
      <c r="A265" s="69" t="s">
        <v>426</v>
      </c>
      <c r="B265" s="70"/>
      <c r="C265" s="70"/>
      <c r="D265" s="70"/>
      <c r="E265" s="39"/>
      <c r="F265" s="39"/>
      <c r="G265" s="39"/>
      <c r="H265" s="40"/>
      <c r="I265" s="11"/>
      <c r="J265" s="11"/>
      <c r="K265" s="11"/>
      <c r="L265" s="11"/>
      <c r="M265" s="9"/>
    </row>
    <row r="266" spans="1:13" ht="39" customHeight="1">
      <c r="A266" s="33">
        <v>1</v>
      </c>
      <c r="B266" s="48" t="s">
        <v>427</v>
      </c>
      <c r="C266" s="57" t="s">
        <v>220</v>
      </c>
      <c r="D266" s="58" t="s">
        <v>220</v>
      </c>
      <c r="E266" s="13" t="s">
        <v>31</v>
      </c>
      <c r="F266" s="13">
        <v>1</v>
      </c>
      <c r="G266" s="31">
        <v>550000</v>
      </c>
      <c r="H266" s="24">
        <v>412500</v>
      </c>
      <c r="I266" s="35"/>
      <c r="J266" s="35">
        <f>+H266*1.15</f>
        <v>474374.99999999994</v>
      </c>
      <c r="K266" s="21"/>
      <c r="L266" s="21">
        <f>+J266*0.025</f>
        <v>11859.375</v>
      </c>
      <c r="M266" s="9"/>
    </row>
    <row r="267" spans="1:13" ht="26.25" customHeight="1">
      <c r="A267" s="22">
        <f>1+A266</f>
        <v>2</v>
      </c>
      <c r="B267" s="48" t="s">
        <v>428</v>
      </c>
      <c r="C267" s="57" t="s">
        <v>222</v>
      </c>
      <c r="D267" s="58" t="s">
        <v>222</v>
      </c>
      <c r="E267" s="13" t="s">
        <v>31</v>
      </c>
      <c r="F267" s="13">
        <v>1</v>
      </c>
      <c r="G267" s="31">
        <v>600000</v>
      </c>
      <c r="H267" s="24">
        <v>450000</v>
      </c>
      <c r="I267" s="35"/>
      <c r="J267" s="35">
        <f>+H267*1.15</f>
        <v>517499.99999999994</v>
      </c>
      <c r="K267" s="21"/>
      <c r="L267" s="21">
        <f>+J267*0.025</f>
        <v>12937.5</v>
      </c>
      <c r="M267" s="9"/>
    </row>
    <row r="268" spans="1:13" ht="15" customHeight="1">
      <c r="A268" s="22">
        <f t="shared" ref="A268:A279" si="43">1+A267</f>
        <v>3</v>
      </c>
      <c r="B268" s="48" t="s">
        <v>429</v>
      </c>
      <c r="C268" s="57" t="s">
        <v>224</v>
      </c>
      <c r="D268" s="58" t="s">
        <v>224</v>
      </c>
      <c r="E268" s="13" t="s">
        <v>137</v>
      </c>
      <c r="F268" s="13">
        <v>1</v>
      </c>
      <c r="G268" s="31">
        <v>515000</v>
      </c>
      <c r="H268" s="24">
        <v>386250</v>
      </c>
      <c r="I268" s="35">
        <f>+H268*1.15</f>
        <v>444187.49999999994</v>
      </c>
      <c r="J268" s="35"/>
      <c r="K268" s="21">
        <f>+I268*0.0667</f>
        <v>29627.306249999994</v>
      </c>
      <c r="L268" s="21"/>
      <c r="M268" s="9"/>
    </row>
    <row r="269" spans="1:13" ht="15" customHeight="1">
      <c r="A269" s="22">
        <f t="shared" si="43"/>
        <v>4</v>
      </c>
      <c r="B269" s="48" t="s">
        <v>430</v>
      </c>
      <c r="C269" s="57" t="s">
        <v>226</v>
      </c>
      <c r="D269" s="58" t="s">
        <v>226</v>
      </c>
      <c r="E269" s="13" t="s">
        <v>137</v>
      </c>
      <c r="F269" s="13">
        <v>1</v>
      </c>
      <c r="G269" s="31">
        <v>620000</v>
      </c>
      <c r="H269" s="24">
        <v>465000</v>
      </c>
      <c r="I269" s="35">
        <f>+H269*1.15</f>
        <v>534750</v>
      </c>
      <c r="J269" s="35"/>
      <c r="K269" s="21">
        <f>+I269*0.0667</f>
        <v>35667.824999999997</v>
      </c>
      <c r="L269" s="21"/>
      <c r="M269" s="9"/>
    </row>
    <row r="270" spans="1:13" ht="15" customHeight="1">
      <c r="A270" s="22">
        <f t="shared" si="43"/>
        <v>5</v>
      </c>
      <c r="B270" s="48" t="s">
        <v>431</v>
      </c>
      <c r="C270" s="57" t="s">
        <v>228</v>
      </c>
      <c r="D270" s="58" t="s">
        <v>228</v>
      </c>
      <c r="E270" s="13" t="s">
        <v>31</v>
      </c>
      <c r="F270" s="13">
        <v>1</v>
      </c>
      <c r="G270" s="31">
        <v>250000</v>
      </c>
      <c r="H270" s="24">
        <v>187500</v>
      </c>
      <c r="I270" s="35">
        <f>+H270*1.15</f>
        <v>215624.99999999997</v>
      </c>
      <c r="J270" s="35"/>
      <c r="K270" s="21">
        <f>+I270*0.0667</f>
        <v>14382.187499999996</v>
      </c>
      <c r="L270" s="21"/>
      <c r="M270" s="9"/>
    </row>
    <row r="271" spans="1:13" ht="25.5" customHeight="1">
      <c r="A271" s="69" t="s">
        <v>432</v>
      </c>
      <c r="B271" s="70"/>
      <c r="C271" s="70"/>
      <c r="D271" s="70"/>
      <c r="E271" s="13"/>
      <c r="F271" s="13"/>
      <c r="G271" s="31"/>
      <c r="H271" s="24">
        <v>0</v>
      </c>
      <c r="I271" s="14"/>
      <c r="J271" s="14"/>
      <c r="K271" s="21"/>
      <c r="L271" s="21"/>
      <c r="M271" s="9"/>
    </row>
    <row r="272" spans="1:13" ht="25.5" customHeight="1">
      <c r="A272" s="22">
        <f>1+A270</f>
        <v>6</v>
      </c>
      <c r="B272" s="48" t="s">
        <v>433</v>
      </c>
      <c r="C272" s="57" t="s">
        <v>231</v>
      </c>
      <c r="D272" s="58" t="s">
        <v>232</v>
      </c>
      <c r="E272" s="13" t="s">
        <v>33</v>
      </c>
      <c r="F272" s="13">
        <v>1311</v>
      </c>
      <c r="G272" s="31">
        <v>450</v>
      </c>
      <c r="H272" s="24">
        <v>442462.5</v>
      </c>
      <c r="I272" s="35"/>
      <c r="J272" s="35">
        <f>+H272*1.15</f>
        <v>508831.87499999994</v>
      </c>
      <c r="K272" s="21"/>
      <c r="L272" s="21">
        <f>+J272*0.025</f>
        <v>12720.796875</v>
      </c>
      <c r="M272" s="9"/>
    </row>
    <row r="273" spans="1:14" ht="27" customHeight="1">
      <c r="A273" s="22">
        <f t="shared" si="43"/>
        <v>7</v>
      </c>
      <c r="B273" s="48" t="s">
        <v>434</v>
      </c>
      <c r="C273" s="57" t="s">
        <v>234</v>
      </c>
      <c r="D273" s="58" t="s">
        <v>235</v>
      </c>
      <c r="E273" s="13" t="s">
        <v>33</v>
      </c>
      <c r="F273" s="13">
        <v>1000</v>
      </c>
      <c r="G273" s="31">
        <v>1000</v>
      </c>
      <c r="H273" s="24">
        <v>750000</v>
      </c>
      <c r="I273" s="35"/>
      <c r="J273" s="35">
        <f>+H273*1.15</f>
        <v>862499.99999999988</v>
      </c>
      <c r="K273" s="21"/>
      <c r="L273" s="21">
        <f>+J273*0.025</f>
        <v>21562.5</v>
      </c>
      <c r="M273" s="9"/>
    </row>
    <row r="274" spans="1:14" ht="15" customHeight="1">
      <c r="A274" s="22">
        <f t="shared" si="43"/>
        <v>8</v>
      </c>
      <c r="B274" s="48" t="s">
        <v>435</v>
      </c>
      <c r="C274" s="57" t="s">
        <v>237</v>
      </c>
      <c r="D274" s="58" t="s">
        <v>237</v>
      </c>
      <c r="E274" s="13" t="s">
        <v>33</v>
      </c>
      <c r="F274" s="13">
        <v>140</v>
      </c>
      <c r="G274" s="31">
        <v>300</v>
      </c>
      <c r="H274" s="24">
        <v>31500</v>
      </c>
      <c r="I274" s="35"/>
      <c r="J274" s="35">
        <f>+H274*1.15</f>
        <v>36225</v>
      </c>
      <c r="K274" s="21"/>
      <c r="L274" s="21">
        <f>+J274*0.025</f>
        <v>905.625</v>
      </c>
      <c r="M274" s="9"/>
    </row>
    <row r="275" spans="1:14" ht="15" customHeight="1">
      <c r="A275" s="22">
        <f t="shared" si="43"/>
        <v>9</v>
      </c>
      <c r="B275" s="48" t="s">
        <v>436</v>
      </c>
      <c r="C275" s="57" t="s">
        <v>239</v>
      </c>
      <c r="D275" s="58" t="s">
        <v>239</v>
      </c>
      <c r="E275" s="13" t="s">
        <v>137</v>
      </c>
      <c r="F275" s="13">
        <v>1</v>
      </c>
      <c r="G275" s="31">
        <v>5000</v>
      </c>
      <c r="H275" s="24">
        <v>3750</v>
      </c>
      <c r="I275" s="35">
        <f>+H275*1.15</f>
        <v>4312.5</v>
      </c>
      <c r="J275" s="35"/>
      <c r="K275" s="21">
        <f>+I275*0.0667</f>
        <v>287.64374999999995</v>
      </c>
      <c r="L275" s="21"/>
      <c r="M275" s="9"/>
    </row>
    <row r="276" spans="1:14" ht="27.75" customHeight="1">
      <c r="A276" s="22">
        <f t="shared" si="43"/>
        <v>10</v>
      </c>
      <c r="B276" s="48" t="s">
        <v>437</v>
      </c>
      <c r="C276" s="57" t="s">
        <v>241</v>
      </c>
      <c r="D276" s="58" t="s">
        <v>241</v>
      </c>
      <c r="E276" s="13" t="s">
        <v>242</v>
      </c>
      <c r="F276" s="13">
        <v>1</v>
      </c>
      <c r="G276" s="31">
        <v>80000</v>
      </c>
      <c r="H276" s="24">
        <v>60000</v>
      </c>
      <c r="I276" s="35">
        <f>+H276*1.15</f>
        <v>69000</v>
      </c>
      <c r="J276" s="35"/>
      <c r="K276" s="21">
        <f>+I276*0.0667</f>
        <v>4602.2999999999993</v>
      </c>
      <c r="L276" s="21"/>
      <c r="M276" s="9"/>
    </row>
    <row r="277" spans="1:14" ht="27.75" customHeight="1">
      <c r="A277" s="22">
        <f t="shared" si="43"/>
        <v>11</v>
      </c>
      <c r="B277" s="48" t="s">
        <v>438</v>
      </c>
      <c r="C277" s="57" t="s">
        <v>244</v>
      </c>
      <c r="D277" s="58" t="s">
        <v>244</v>
      </c>
      <c r="E277" s="13" t="s">
        <v>33</v>
      </c>
      <c r="F277" s="13">
        <v>80</v>
      </c>
      <c r="G277" s="46">
        <v>200</v>
      </c>
      <c r="H277" s="24">
        <v>12000</v>
      </c>
      <c r="I277" s="35"/>
      <c r="J277" s="35">
        <f>+H277*1.15</f>
        <v>13799.999999999998</v>
      </c>
      <c r="K277" s="21"/>
      <c r="L277" s="21">
        <f>+J277*0.025</f>
        <v>345</v>
      </c>
      <c r="M277" s="9"/>
    </row>
    <row r="278" spans="1:14" ht="24" customHeight="1">
      <c r="A278" s="22">
        <f t="shared" si="43"/>
        <v>12</v>
      </c>
      <c r="B278" s="48" t="s">
        <v>439</v>
      </c>
      <c r="C278" s="59" t="s">
        <v>246</v>
      </c>
      <c r="D278" s="60"/>
      <c r="E278" s="13" t="s">
        <v>33</v>
      </c>
      <c r="F278" s="13">
        <v>140</v>
      </c>
      <c r="G278" s="46">
        <v>200</v>
      </c>
      <c r="H278" s="24">
        <v>21000</v>
      </c>
      <c r="I278" s="35"/>
      <c r="J278" s="35">
        <f>+H278*1.15</f>
        <v>24149.999999999996</v>
      </c>
      <c r="K278" s="21"/>
      <c r="L278" s="21">
        <f>+J278*0.025</f>
        <v>603.74999999999989</v>
      </c>
    </row>
    <row r="279" spans="1:14" ht="15" customHeight="1">
      <c r="A279" s="22">
        <f t="shared" si="43"/>
        <v>13</v>
      </c>
      <c r="B279" s="48" t="s">
        <v>440</v>
      </c>
      <c r="C279" s="59" t="s">
        <v>248</v>
      </c>
      <c r="D279" s="60"/>
      <c r="E279" s="13" t="s">
        <v>33</v>
      </c>
      <c r="F279" s="13">
        <v>110</v>
      </c>
      <c r="G279" s="46">
        <v>200</v>
      </c>
      <c r="H279" s="24">
        <v>16500</v>
      </c>
      <c r="I279" s="35"/>
      <c r="J279" s="35">
        <f>+H279*1.15</f>
        <v>18975</v>
      </c>
      <c r="K279" s="21"/>
      <c r="L279" s="21">
        <f>+J279*0.025</f>
        <v>474.375</v>
      </c>
      <c r="M279" s="9"/>
    </row>
    <row r="280" spans="1:14" ht="15" customHeight="1">
      <c r="A280" s="61" t="s">
        <v>441</v>
      </c>
      <c r="B280" s="62"/>
      <c r="C280" s="62"/>
      <c r="D280" s="62"/>
      <c r="E280" s="62"/>
      <c r="F280" s="62"/>
      <c r="G280" s="32"/>
      <c r="H280" s="20">
        <f>SUM(H266:H279)</f>
        <v>3238462.5</v>
      </c>
      <c r="I280" s="35"/>
      <c r="J280" s="35"/>
      <c r="K280" s="21"/>
      <c r="L280" s="21"/>
      <c r="M280" s="9"/>
      <c r="N280" s="9"/>
    </row>
    <row r="281" spans="1:14" ht="15" customHeight="1">
      <c r="A281" s="63" t="s">
        <v>26</v>
      </c>
      <c r="B281" s="64"/>
      <c r="C281" s="64"/>
      <c r="D281" s="64"/>
      <c r="E281" s="64"/>
      <c r="F281" s="64"/>
      <c r="G281" s="65"/>
      <c r="H281" s="24">
        <f>H280*0.15</f>
        <v>485769.375</v>
      </c>
      <c r="I281" s="35"/>
      <c r="J281" s="35"/>
      <c r="K281" s="21"/>
      <c r="L281" s="21"/>
      <c r="M281" s="9"/>
    </row>
    <row r="282" spans="1:14" ht="15" customHeight="1">
      <c r="A282" s="54" t="s">
        <v>27</v>
      </c>
      <c r="B282" s="55"/>
      <c r="C282" s="55"/>
      <c r="D282" s="55"/>
      <c r="E282" s="55"/>
      <c r="F282" s="55"/>
      <c r="G282" s="56"/>
      <c r="H282" s="103">
        <f>SUM(H280:H281)</f>
        <v>3724231.875</v>
      </c>
      <c r="I282" s="104">
        <f>SUM(I266:I281)</f>
        <v>1267875</v>
      </c>
      <c r="J282" s="104">
        <f>SUM(J266:J281)</f>
        <v>2456356.8749999995</v>
      </c>
      <c r="K282" s="105">
        <f t="shared" ref="K282:L282" si="44">SUM(K266:K281)</f>
        <v>84567.262499999997</v>
      </c>
      <c r="L282" s="105">
        <f t="shared" si="44"/>
        <v>61408.921875</v>
      </c>
      <c r="M282" s="9"/>
    </row>
    <row r="283" spans="1:14" ht="12" customHeight="1">
      <c r="A283" s="54" t="s">
        <v>442</v>
      </c>
      <c r="B283" s="55"/>
      <c r="C283" s="55"/>
      <c r="D283" s="55"/>
      <c r="E283" s="55"/>
      <c r="F283" s="55"/>
      <c r="G283" s="56"/>
      <c r="H283" s="103">
        <f>+H165+H178+H206+H222+H244+H263+H282</f>
        <v>9623384.5749999993</v>
      </c>
      <c r="I283" s="106">
        <f>+I165+I178+I206+I222+I244+I263+I282</f>
        <v>1657725</v>
      </c>
      <c r="J283" s="106">
        <f>+J165+J178+J206+J222+J244+J263+J282</f>
        <v>7965659.5749999993</v>
      </c>
      <c r="K283" s="107">
        <f>+K165+K178+K206+K222+K244+K263+K282</f>
        <v>110570.25749999999</v>
      </c>
      <c r="L283" s="107">
        <f>+L165+L178+L206+L222+L244+L263+L282</f>
        <v>199141.489375</v>
      </c>
      <c r="M283" s="9"/>
    </row>
    <row r="284" spans="1:14" ht="12.75" customHeight="1">
      <c r="A284" s="54" t="s">
        <v>443</v>
      </c>
      <c r="B284" s="55"/>
      <c r="C284" s="55"/>
      <c r="D284" s="55"/>
      <c r="E284" s="55"/>
      <c r="F284" s="55"/>
      <c r="G284" s="56"/>
      <c r="H284" s="103">
        <f>+H149+H283</f>
        <v>17100693.199999999</v>
      </c>
      <c r="I284" s="106">
        <f>+I149+I283</f>
        <v>2916400</v>
      </c>
      <c r="J284" s="106">
        <f>+J149+J283</f>
        <v>14184293.199999999</v>
      </c>
      <c r="K284" s="107">
        <f>+K149+K283</f>
        <v>194523.88</v>
      </c>
      <c r="L284" s="107">
        <f>+L149+L283</f>
        <v>354607.33</v>
      </c>
      <c r="M284" s="9"/>
    </row>
    <row r="285" spans="1:14">
      <c r="H285" s="108">
        <f>H284-H283</f>
        <v>7477308.625</v>
      </c>
    </row>
    <row r="286" spans="1:14">
      <c r="I286" s="9"/>
      <c r="K286" s="9"/>
    </row>
    <row r="287" spans="1:14">
      <c r="H287" s="9"/>
      <c r="I287" s="9"/>
    </row>
    <row r="288" spans="1:14">
      <c r="K288" s="9"/>
    </row>
  </sheetData>
  <mergeCells count="291">
    <mergeCell ref="C201:D201"/>
    <mergeCell ref="C202:D202"/>
    <mergeCell ref="C183:D183"/>
    <mergeCell ref="A150:H150"/>
    <mergeCell ref="A151:H151"/>
    <mergeCell ref="A152:H152"/>
    <mergeCell ref="C144:D144"/>
    <mergeCell ref="C145:D145"/>
    <mergeCell ref="C197:D197"/>
    <mergeCell ref="C198:D198"/>
    <mergeCell ref="C199:D199"/>
    <mergeCell ref="C200:D200"/>
    <mergeCell ref="C173:D173"/>
    <mergeCell ref="C174:D174"/>
    <mergeCell ref="C195:D195"/>
    <mergeCell ref="C196:D196"/>
    <mergeCell ref="C182:D182"/>
    <mergeCell ref="C184:D184"/>
    <mergeCell ref="C181:D181"/>
    <mergeCell ref="C215:D215"/>
    <mergeCell ref="C214:D214"/>
    <mergeCell ref="C218:D218"/>
    <mergeCell ref="C219:D219"/>
    <mergeCell ref="C211:D211"/>
    <mergeCell ref="C210:D210"/>
    <mergeCell ref="A220:F220"/>
    <mergeCell ref="A223:H223"/>
    <mergeCell ref="A224:H224"/>
    <mergeCell ref="A222:G222"/>
    <mergeCell ref="C212:D212"/>
    <mergeCell ref="C139:D139"/>
    <mergeCell ref="A149:G149"/>
    <mergeCell ref="A147:G147"/>
    <mergeCell ref="A148:G148"/>
    <mergeCell ref="C132:D132"/>
    <mergeCell ref="C136:D136"/>
    <mergeCell ref="A146:F146"/>
    <mergeCell ref="C138:D138"/>
    <mergeCell ref="A137:D137"/>
    <mergeCell ref="C140:D140"/>
    <mergeCell ref="C141:D141"/>
    <mergeCell ref="C142:D142"/>
    <mergeCell ref="C143:D143"/>
    <mergeCell ref="C185:D185"/>
    <mergeCell ref="C186:D186"/>
    <mergeCell ref="A105:G105"/>
    <mergeCell ref="A106:G106"/>
    <mergeCell ref="C74:D74"/>
    <mergeCell ref="C103:D103"/>
    <mergeCell ref="C93:D93"/>
    <mergeCell ref="C154:D154"/>
    <mergeCell ref="A1:H2"/>
    <mergeCell ref="C4:D5"/>
    <mergeCell ref="G4:G5"/>
    <mergeCell ref="E4:E5"/>
    <mergeCell ref="F4:F5"/>
    <mergeCell ref="A4:A5"/>
    <mergeCell ref="A7:H7"/>
    <mergeCell ref="A6:H6"/>
    <mergeCell ref="H4:H5"/>
    <mergeCell ref="C56:D56"/>
    <mergeCell ref="C57:D57"/>
    <mergeCell ref="C67:D67"/>
    <mergeCell ref="C10:D10"/>
    <mergeCell ref="C12:D12"/>
    <mergeCell ref="C16:D16"/>
    <mergeCell ref="C17:D17"/>
    <mergeCell ref="C18:D18"/>
    <mergeCell ref="A31:G31"/>
    <mergeCell ref="C38:D38"/>
    <mergeCell ref="C21:D21"/>
    <mergeCell ref="C22:D22"/>
    <mergeCell ref="C23:D23"/>
    <mergeCell ref="A283:G283"/>
    <mergeCell ref="I5:J5"/>
    <mergeCell ref="K5:L5"/>
    <mergeCell ref="I6:J6"/>
    <mergeCell ref="K6:L6"/>
    <mergeCell ref="C126:D126"/>
    <mergeCell ref="C241:D241"/>
    <mergeCell ref="A221:G221"/>
    <mergeCell ref="C39:D39"/>
    <mergeCell ref="C40:D40"/>
    <mergeCell ref="C41:D41"/>
    <mergeCell ref="C42:D42"/>
    <mergeCell ref="C58:D58"/>
    <mergeCell ref="C75:D75"/>
    <mergeCell ref="C77:D77"/>
    <mergeCell ref="C61:D61"/>
    <mergeCell ref="C62:D62"/>
    <mergeCell ref="C63:D63"/>
    <mergeCell ref="C64:D64"/>
    <mergeCell ref="A104:F104"/>
    <mergeCell ref="C213:D213"/>
    <mergeCell ref="C208:D208"/>
    <mergeCell ref="C209:D209"/>
    <mergeCell ref="A284:G284"/>
    <mergeCell ref="A8:H8"/>
    <mergeCell ref="A13:G13"/>
    <mergeCell ref="A14:G14"/>
    <mergeCell ref="A15:G15"/>
    <mergeCell ref="A9:H9"/>
    <mergeCell ref="C43:D43"/>
    <mergeCell ref="A44:G44"/>
    <mergeCell ref="A45:G45"/>
    <mergeCell ref="A46:G46"/>
    <mergeCell ref="A55:H55"/>
    <mergeCell ref="C59:D59"/>
    <mergeCell ref="C60:D60"/>
    <mergeCell ref="C217:D217"/>
    <mergeCell ref="C216:D216"/>
    <mergeCell ref="C69:D69"/>
    <mergeCell ref="C68:D68"/>
    <mergeCell ref="A73:H73"/>
    <mergeCell ref="A71:G71"/>
    <mergeCell ref="C37:D37"/>
    <mergeCell ref="A72:G72"/>
    <mergeCell ref="A3:H3"/>
    <mergeCell ref="C34:D34"/>
    <mergeCell ref="C35:D35"/>
    <mergeCell ref="C36:D36"/>
    <mergeCell ref="C24:D24"/>
    <mergeCell ref="C25:D25"/>
    <mergeCell ref="C28:D28"/>
    <mergeCell ref="C29:D29"/>
    <mergeCell ref="C30:D30"/>
    <mergeCell ref="A32:G32"/>
    <mergeCell ref="A33:G33"/>
    <mergeCell ref="C11:D11"/>
    <mergeCell ref="C26:D26"/>
    <mergeCell ref="C27:D27"/>
    <mergeCell ref="C19:D19"/>
    <mergeCell ref="C20:D20"/>
    <mergeCell ref="A52:G52"/>
    <mergeCell ref="A53:G53"/>
    <mergeCell ref="A54:G54"/>
    <mergeCell ref="C47:D47"/>
    <mergeCell ref="C48:D48"/>
    <mergeCell ref="C49:D49"/>
    <mergeCell ref="C84:D84"/>
    <mergeCell ref="C86:D86"/>
    <mergeCell ref="C65:D65"/>
    <mergeCell ref="C66:D66"/>
    <mergeCell ref="C92:D92"/>
    <mergeCell ref="C76:D76"/>
    <mergeCell ref="C78:D78"/>
    <mergeCell ref="C79:D79"/>
    <mergeCell ref="C80:D80"/>
    <mergeCell ref="C81:D81"/>
    <mergeCell ref="C82:D82"/>
    <mergeCell ref="C83:D83"/>
    <mergeCell ref="A87:F87"/>
    <mergeCell ref="A88:G88"/>
    <mergeCell ref="A89:G89"/>
    <mergeCell ref="C85:D85"/>
    <mergeCell ref="A90:H90"/>
    <mergeCell ref="A91:H91"/>
    <mergeCell ref="A70:F70"/>
    <mergeCell ref="C94:D94"/>
    <mergeCell ref="C95:D95"/>
    <mergeCell ref="C96:D96"/>
    <mergeCell ref="C97:D97"/>
    <mergeCell ref="C98:D98"/>
    <mergeCell ref="C99:D99"/>
    <mergeCell ref="C101:D101"/>
    <mergeCell ref="C102:D102"/>
    <mergeCell ref="C100:D100"/>
    <mergeCell ref="A107:H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4:D124"/>
    <mergeCell ref="A130:H130"/>
    <mergeCell ref="C133:D133"/>
    <mergeCell ref="C134:D134"/>
    <mergeCell ref="C135:D135"/>
    <mergeCell ref="C120:D120"/>
    <mergeCell ref="C121:D121"/>
    <mergeCell ref="C122:D122"/>
    <mergeCell ref="C123:D123"/>
    <mergeCell ref="C125:D125"/>
    <mergeCell ref="A131:D131"/>
    <mergeCell ref="A127:F127"/>
    <mergeCell ref="A128:G128"/>
    <mergeCell ref="A129:G129"/>
    <mergeCell ref="A179:H179"/>
    <mergeCell ref="C180:D180"/>
    <mergeCell ref="C175:D175"/>
    <mergeCell ref="A176:G176"/>
    <mergeCell ref="A177:G177"/>
    <mergeCell ref="A178:G178"/>
    <mergeCell ref="A164:G164"/>
    <mergeCell ref="A165:G165"/>
    <mergeCell ref="C168:D168"/>
    <mergeCell ref="C169:D169"/>
    <mergeCell ref="C166:D166"/>
    <mergeCell ref="C167:D167"/>
    <mergeCell ref="C170:D170"/>
    <mergeCell ref="C171:D171"/>
    <mergeCell ref="C172:D172"/>
    <mergeCell ref="C153:D153"/>
    <mergeCell ref="C156:D156"/>
    <mergeCell ref="C157:D157"/>
    <mergeCell ref="C158:D158"/>
    <mergeCell ref="C159:D159"/>
    <mergeCell ref="C160:D160"/>
    <mergeCell ref="A163:G163"/>
    <mergeCell ref="C161:D161"/>
    <mergeCell ref="C162:D162"/>
    <mergeCell ref="C155:D155"/>
    <mergeCell ref="C240:D240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231:D231"/>
    <mergeCell ref="C232:D232"/>
    <mergeCell ref="C233:D233"/>
    <mergeCell ref="C234:D234"/>
    <mergeCell ref="C228:D228"/>
    <mergeCell ref="C229:D229"/>
    <mergeCell ref="C230:D230"/>
    <mergeCell ref="C203:D203"/>
    <mergeCell ref="A204:F204"/>
    <mergeCell ref="A205:G205"/>
    <mergeCell ref="A206:G206"/>
    <mergeCell ref="A207:H207"/>
    <mergeCell ref="C227:D227"/>
    <mergeCell ref="C226:D226"/>
    <mergeCell ref="C225:D225"/>
    <mergeCell ref="C258:D258"/>
    <mergeCell ref="C259:D259"/>
    <mergeCell ref="C260:D260"/>
    <mergeCell ref="C256:D256"/>
    <mergeCell ref="A261:F261"/>
    <mergeCell ref="A262:G262"/>
    <mergeCell ref="A263:G263"/>
    <mergeCell ref="C257:D257"/>
    <mergeCell ref="C235:D235"/>
    <mergeCell ref="C236:D236"/>
    <mergeCell ref="A245:H245"/>
    <mergeCell ref="C246:D246"/>
    <mergeCell ref="C249:D249"/>
    <mergeCell ref="C250:D250"/>
    <mergeCell ref="C248:D248"/>
    <mergeCell ref="C251:D251"/>
    <mergeCell ref="C252:D252"/>
    <mergeCell ref="C238:D238"/>
    <mergeCell ref="C247:D247"/>
    <mergeCell ref="C239:D239"/>
    <mergeCell ref="A242:F242"/>
    <mergeCell ref="C237:D237"/>
    <mergeCell ref="A243:G243"/>
    <mergeCell ref="A244:G244"/>
    <mergeCell ref="C50:D50"/>
    <mergeCell ref="C51:D51"/>
    <mergeCell ref="A282:G282"/>
    <mergeCell ref="C273:D273"/>
    <mergeCell ref="C274:D274"/>
    <mergeCell ref="C275:D275"/>
    <mergeCell ref="C276:D276"/>
    <mergeCell ref="C277:D277"/>
    <mergeCell ref="C278:D278"/>
    <mergeCell ref="C279:D279"/>
    <mergeCell ref="A280:F280"/>
    <mergeCell ref="A281:G281"/>
    <mergeCell ref="A264:H264"/>
    <mergeCell ref="A265:D265"/>
    <mergeCell ref="C266:D266"/>
    <mergeCell ref="C267:D267"/>
    <mergeCell ref="C268:D268"/>
    <mergeCell ref="C269:D269"/>
    <mergeCell ref="C270:D270"/>
    <mergeCell ref="A271:D271"/>
    <mergeCell ref="C272:D272"/>
    <mergeCell ref="C253:D253"/>
    <mergeCell ref="C254:D254"/>
    <mergeCell ref="C255:D25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B14" sqref="B14"/>
    </sheetView>
  </sheetViews>
  <sheetFormatPr defaultRowHeight="15"/>
  <cols>
    <col min="2" max="2" width="36.5703125" customWidth="1"/>
    <col min="4" max="4" width="13.5703125" customWidth="1"/>
    <col min="5" max="5" width="9.140625" customWidth="1"/>
  </cols>
  <sheetData>
    <row r="1" spans="1:9">
      <c r="H1" s="110" t="s">
        <v>444</v>
      </c>
      <c r="I1" s="110"/>
    </row>
    <row r="2" spans="1:9">
      <c r="H2" s="7" t="s">
        <v>445</v>
      </c>
      <c r="I2" s="7" t="s">
        <v>446</v>
      </c>
    </row>
    <row r="3" spans="1:9" ht="44.25" customHeight="1">
      <c r="A3" s="6">
        <f>1+A2</f>
        <v>1</v>
      </c>
      <c r="B3" s="99" t="s">
        <v>447</v>
      </c>
      <c r="C3" s="100"/>
      <c r="D3" s="6" t="s">
        <v>33</v>
      </c>
      <c r="E3" s="49">
        <v>55</v>
      </c>
      <c r="F3" s="50">
        <v>120</v>
      </c>
      <c r="G3" s="51">
        <f>F3*E3</f>
        <v>6600</v>
      </c>
      <c r="H3" s="7"/>
      <c r="I3" s="8">
        <f>G3</f>
        <v>6600</v>
      </c>
    </row>
    <row r="4" spans="1:9" ht="30" customHeight="1">
      <c r="A4" s="6">
        <f>1+A3</f>
        <v>2</v>
      </c>
      <c r="B4" s="99" t="s">
        <v>448</v>
      </c>
      <c r="C4" s="100"/>
      <c r="D4" s="6" t="s">
        <v>24</v>
      </c>
      <c r="E4" s="49">
        <v>1</v>
      </c>
      <c r="F4" s="50">
        <v>4000</v>
      </c>
      <c r="G4" s="51">
        <f>F4*E4</f>
        <v>4000</v>
      </c>
      <c r="H4" s="7"/>
      <c r="I4" s="8">
        <f>G4</f>
        <v>4000</v>
      </c>
    </row>
    <row r="5" spans="1:9" ht="29.25" customHeight="1">
      <c r="A5" s="6">
        <f>1+A4</f>
        <v>3</v>
      </c>
      <c r="B5" s="99" t="s">
        <v>449</v>
      </c>
      <c r="C5" s="100"/>
      <c r="D5" s="6" t="s">
        <v>24</v>
      </c>
      <c r="E5" s="49">
        <v>1</v>
      </c>
      <c r="F5" s="50">
        <v>6500</v>
      </c>
      <c r="G5" s="51">
        <f>F5*E5</f>
        <v>6500</v>
      </c>
      <c r="H5" s="8">
        <f>F5</f>
        <v>6500</v>
      </c>
      <c r="I5" s="8"/>
    </row>
    <row r="6" spans="1:9" ht="45" customHeight="1">
      <c r="A6" s="6">
        <f>1+A5</f>
        <v>4</v>
      </c>
      <c r="B6" s="99" t="s">
        <v>450</v>
      </c>
      <c r="C6" s="100"/>
      <c r="D6" s="6" t="s">
        <v>33</v>
      </c>
      <c r="E6" s="49">
        <v>220</v>
      </c>
      <c r="F6" s="50">
        <v>70</v>
      </c>
      <c r="G6" s="51">
        <f>F6*E6</f>
        <v>15400</v>
      </c>
      <c r="H6" s="7"/>
      <c r="I6" s="8">
        <f>G6</f>
        <v>15400</v>
      </c>
    </row>
    <row r="7" spans="1:9">
      <c r="G7" s="8">
        <f>SUM(G3:G6)</f>
        <v>32500</v>
      </c>
      <c r="H7" s="8">
        <f>SUM(H3:H6)</f>
        <v>6500</v>
      </c>
      <c r="I7" s="8">
        <f>SUM(I3:I6)</f>
        <v>26000</v>
      </c>
    </row>
  </sheetData>
  <mergeCells count="5">
    <mergeCell ref="B3:C3"/>
    <mergeCell ref="B4:C4"/>
    <mergeCell ref="B5:C5"/>
    <mergeCell ref="B6:C6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P49"/>
  <sheetViews>
    <sheetView workbookViewId="0">
      <selection activeCell="B19" sqref="B19"/>
    </sheetView>
  </sheetViews>
  <sheetFormatPr defaultRowHeight="15"/>
  <cols>
    <col min="5" max="5" width="10.42578125" customWidth="1"/>
    <col min="6" max="6" width="12.5703125" customWidth="1"/>
    <col min="7" max="7" width="16.7109375" customWidth="1"/>
    <col min="8" max="8" width="11.42578125" customWidth="1"/>
    <col min="9" max="9" width="16.28515625" customWidth="1"/>
    <col min="11" max="11" width="11.7109375" customWidth="1"/>
    <col min="12" max="12" width="10.85546875" customWidth="1"/>
    <col min="13" max="13" width="12.42578125" customWidth="1"/>
  </cols>
  <sheetData>
    <row r="5" spans="1:16">
      <c r="F5" s="111" t="s">
        <v>451</v>
      </c>
      <c r="G5" s="111"/>
      <c r="H5" s="111"/>
      <c r="L5" s="111" t="s">
        <v>452</v>
      </c>
      <c r="M5" s="111"/>
      <c r="N5" s="111"/>
      <c r="O5" s="111"/>
      <c r="P5" s="111"/>
    </row>
    <row r="6" spans="1:16" ht="30">
      <c r="F6" s="3" t="s">
        <v>453</v>
      </c>
      <c r="G6" t="s">
        <v>454</v>
      </c>
      <c r="H6" s="3" t="s">
        <v>455</v>
      </c>
      <c r="K6" s="3" t="s">
        <v>453</v>
      </c>
      <c r="L6" s="3" t="s">
        <v>454</v>
      </c>
      <c r="M6" s="3" t="s">
        <v>455</v>
      </c>
    </row>
    <row r="7" spans="1:16">
      <c r="F7" s="101" t="s">
        <v>456</v>
      </c>
      <c r="G7" s="102"/>
      <c r="H7" s="102"/>
      <c r="I7" s="102"/>
      <c r="J7" s="102"/>
      <c r="K7" s="102"/>
      <c r="L7" s="102"/>
      <c r="M7" s="102"/>
      <c r="N7" s="102"/>
      <c r="O7" s="102"/>
    </row>
    <row r="8" spans="1:16">
      <c r="C8">
        <f>C9/1.1</f>
        <v>1866.8831168831166</v>
      </c>
      <c r="E8" t="s">
        <v>457</v>
      </c>
      <c r="F8" s="1">
        <f>C8/15.6466</f>
        <v>119.31557762600927</v>
      </c>
      <c r="J8" t="s">
        <v>458</v>
      </c>
    </row>
    <row r="9" spans="1:16">
      <c r="C9" s="4">
        <v>2053.5714285714284</v>
      </c>
      <c r="E9" t="s">
        <v>459</v>
      </c>
      <c r="F9" s="1">
        <f>C9/15.6466</f>
        <v>131.24713538861022</v>
      </c>
      <c r="G9">
        <v>40</v>
      </c>
      <c r="H9" s="2">
        <f>F9*G9</f>
        <v>5249.8854155444087</v>
      </c>
      <c r="J9" t="s">
        <v>460</v>
      </c>
      <c r="K9" s="1">
        <f>A10/15.6466</f>
        <v>168.3387171288696</v>
      </c>
    </row>
    <row r="10" spans="1:16">
      <c r="A10" s="4">
        <v>2633.9285714285711</v>
      </c>
      <c r="C10" s="4">
        <v>2142.8571428571427</v>
      </c>
      <c r="E10" t="s">
        <v>461</v>
      </c>
      <c r="F10" s="1">
        <f>C10/15.6466</f>
        <v>136.95353257941935</v>
      </c>
      <c r="G10">
        <v>995</v>
      </c>
      <c r="H10" s="2">
        <f>F10*G10</f>
        <v>136268.76491652225</v>
      </c>
      <c r="J10" t="s">
        <v>462</v>
      </c>
      <c r="K10" s="1">
        <f>A11/15.6466</f>
        <v>176.89831291508332</v>
      </c>
      <c r="L10">
        <v>220</v>
      </c>
      <c r="M10" s="2">
        <f>K10*L10</f>
        <v>38917.628841318328</v>
      </c>
    </row>
    <row r="11" spans="1:16">
      <c r="A11" s="4">
        <v>2767.8571428571427</v>
      </c>
      <c r="C11" s="4">
        <v>2232.1428571428569</v>
      </c>
      <c r="E11" t="s">
        <v>463</v>
      </c>
      <c r="F11" s="1">
        <f>C11/15.6466</f>
        <v>142.65992977022847</v>
      </c>
      <c r="G11">
        <v>1485</v>
      </c>
      <c r="H11" s="2">
        <f>F11*G11</f>
        <v>211849.99570878927</v>
      </c>
      <c r="K11" s="1"/>
      <c r="L11" t="s">
        <v>101</v>
      </c>
    </row>
    <row r="12" spans="1:16">
      <c r="A12" s="4"/>
      <c r="C12" s="4"/>
      <c r="F12" s="1"/>
      <c r="G12" t="s">
        <v>101</v>
      </c>
      <c r="H12" s="2">
        <f>SUM(H9:H11)</f>
        <v>353368.64604085591</v>
      </c>
      <c r="J12" t="s">
        <v>464</v>
      </c>
      <c r="K12" s="1">
        <f>A11/15.6466</f>
        <v>176.89831291508332</v>
      </c>
      <c r="L12">
        <v>415</v>
      </c>
      <c r="M12" s="2">
        <f>K12*L12</f>
        <v>73412.799859759572</v>
      </c>
    </row>
    <row r="13" spans="1:16">
      <c r="A13" s="4"/>
      <c r="C13" s="4">
        <v>2232.1428571428569</v>
      </c>
      <c r="E13" t="s">
        <v>465</v>
      </c>
      <c r="F13" s="1">
        <f>C13/15.6466</f>
        <v>142.65992977022847</v>
      </c>
      <c r="G13">
        <v>245</v>
      </c>
      <c r="H13" s="2">
        <f>F13*G13</f>
        <v>34951.682793705979</v>
      </c>
      <c r="L13" t="s">
        <v>101</v>
      </c>
    </row>
    <row r="14" spans="1:16">
      <c r="C14" s="4"/>
      <c r="G14" t="s">
        <v>101</v>
      </c>
      <c r="H14" s="2">
        <f>SUM(H13)</f>
        <v>34951.682793705979</v>
      </c>
      <c r="L14" t="s">
        <v>27</v>
      </c>
    </row>
    <row r="15" spans="1:16">
      <c r="C15" s="4"/>
      <c r="G15" t="s">
        <v>27</v>
      </c>
      <c r="H15" s="2">
        <f>+H12+H14</f>
        <v>388320.32883456186</v>
      </c>
    </row>
    <row r="16" spans="1:16">
      <c r="C16" s="4"/>
    </row>
    <row r="17" spans="3:15">
      <c r="C17" s="4"/>
    </row>
    <row r="18" spans="3:15" ht="30">
      <c r="C18" s="4"/>
      <c r="G18" s="3" t="s">
        <v>466</v>
      </c>
    </row>
    <row r="19" spans="3:15" ht="45.75" customHeight="1">
      <c r="G19" s="3" t="s">
        <v>467</v>
      </c>
    </row>
    <row r="20" spans="3:15" ht="45">
      <c r="F20" s="4"/>
      <c r="G20" s="3" t="s">
        <v>468</v>
      </c>
    </row>
    <row r="21" spans="3:15">
      <c r="F21" s="101" t="s">
        <v>469</v>
      </c>
      <c r="G21" s="102"/>
      <c r="H21" s="102"/>
      <c r="I21" s="102"/>
      <c r="J21" s="102"/>
      <c r="K21" s="102"/>
      <c r="L21" s="102"/>
      <c r="M21" s="102"/>
      <c r="N21" s="102"/>
      <c r="O21" s="102"/>
    </row>
    <row r="22" spans="3:15">
      <c r="C22">
        <f>C23/1.1</f>
        <v>1866.8831168831166</v>
      </c>
      <c r="E22" t="s">
        <v>457</v>
      </c>
      <c r="F22" s="1">
        <f>C22/15.6466</f>
        <v>119.31557762600927</v>
      </c>
      <c r="J22" t="s">
        <v>458</v>
      </c>
      <c r="K22" s="1">
        <v>142.66</v>
      </c>
      <c r="L22">
        <v>1030</v>
      </c>
      <c r="M22">
        <f>L22*K22</f>
        <v>146939.79999999999</v>
      </c>
    </row>
    <row r="23" spans="3:15">
      <c r="C23" s="4">
        <v>2053.5714285714284</v>
      </c>
      <c r="E23" t="s">
        <v>459</v>
      </c>
      <c r="F23" s="1">
        <f>C23/15.6466</f>
        <v>131.24713538861022</v>
      </c>
      <c r="G23">
        <v>765</v>
      </c>
      <c r="H23" s="2">
        <f>G23*F23</f>
        <v>100404.05857228681</v>
      </c>
      <c r="J23" t="s">
        <v>460</v>
      </c>
      <c r="K23" s="1">
        <v>168.34</v>
      </c>
      <c r="L23">
        <v>1925</v>
      </c>
      <c r="M23">
        <f>L23*K23</f>
        <v>324054.5</v>
      </c>
    </row>
    <row r="24" spans="3:15">
      <c r="C24" s="4">
        <v>2142.8571428571427</v>
      </c>
      <c r="E24" t="s">
        <v>461</v>
      </c>
      <c r="F24" s="1">
        <f>C24/15.6466</f>
        <v>136.95353257941935</v>
      </c>
      <c r="H24" s="2">
        <f>G24*F24</f>
        <v>0</v>
      </c>
      <c r="J24" t="s">
        <v>470</v>
      </c>
      <c r="K24" s="1">
        <v>176.9</v>
      </c>
      <c r="L24">
        <v>3080</v>
      </c>
      <c r="M24" s="2">
        <f>L24*K24</f>
        <v>544852</v>
      </c>
    </row>
    <row r="25" spans="3:15">
      <c r="C25" s="4">
        <v>2232.1428571428569</v>
      </c>
      <c r="E25" t="s">
        <v>458</v>
      </c>
      <c r="F25" s="1">
        <f>C25/15.6466</f>
        <v>142.65992977022847</v>
      </c>
      <c r="G25">
        <v>425</v>
      </c>
      <c r="H25" s="2">
        <f>G25*F25</f>
        <v>60630.470152347101</v>
      </c>
      <c r="K25" s="5" t="s">
        <v>471</v>
      </c>
      <c r="L25" s="5">
        <f>SUM(L23:L24)</f>
        <v>5005</v>
      </c>
      <c r="M25">
        <f>SUM(M23:M24)</f>
        <v>868906.5</v>
      </c>
    </row>
    <row r="26" spans="3:15">
      <c r="C26" s="4"/>
      <c r="F26" s="1"/>
      <c r="G26">
        <f>SUM(G23:G25)</f>
        <v>1190</v>
      </c>
      <c r="H26" s="2">
        <f>SUM(H23:H25)</f>
        <v>161034.52872463391</v>
      </c>
      <c r="L26" s="5"/>
    </row>
    <row r="27" spans="3:15">
      <c r="C27" s="4">
        <v>2232.1428571428569</v>
      </c>
      <c r="E27" t="s">
        <v>472</v>
      </c>
    </row>
    <row r="28" spans="3:15">
      <c r="C28" s="4">
        <v>2142.8571428571427</v>
      </c>
      <c r="E28" t="s">
        <v>457</v>
      </c>
      <c r="F28" s="1">
        <f>F22*0.7</f>
        <v>83.520904338206492</v>
      </c>
    </row>
    <row r="29" spans="3:15">
      <c r="C29" s="4">
        <v>2232.1428571428569</v>
      </c>
      <c r="E29" t="s">
        <v>459</v>
      </c>
      <c r="F29" s="1">
        <f>F23*0.7</f>
        <v>91.872994772027141</v>
      </c>
      <c r="G29">
        <v>335</v>
      </c>
      <c r="H29" s="2">
        <f>G29*F29</f>
        <v>30777.453248629092</v>
      </c>
    </row>
    <row r="30" spans="3:15">
      <c r="C30" s="4">
        <v>2321.4285714285711</v>
      </c>
      <c r="E30" t="s">
        <v>461</v>
      </c>
      <c r="F30" s="1">
        <f>F24*0.7</f>
        <v>95.867472805593536</v>
      </c>
      <c r="G30">
        <v>155</v>
      </c>
      <c r="H30" s="2">
        <f>G30*F30</f>
        <v>14859.458284866998</v>
      </c>
    </row>
    <row r="31" spans="3:15">
      <c r="C31" s="4">
        <v>2321.4285714285711</v>
      </c>
      <c r="E31" t="s">
        <v>458</v>
      </c>
      <c r="F31" s="1">
        <f>F25*0.7</f>
        <v>99.861950839159931</v>
      </c>
      <c r="G31" s="3">
        <v>640</v>
      </c>
      <c r="H31" s="2">
        <f>G31*F31</f>
        <v>63911.648537062356</v>
      </c>
    </row>
    <row r="32" spans="3:15">
      <c r="F32" t="s">
        <v>101</v>
      </c>
      <c r="G32">
        <f>SUM(G29:G31)</f>
        <v>1130</v>
      </c>
      <c r="H32" s="2">
        <f>SUM(H29:H31)</f>
        <v>109548.56007055845</v>
      </c>
    </row>
    <row r="33" spans="5:15" ht="30">
      <c r="F33" s="4"/>
      <c r="G33" s="3" t="s">
        <v>466</v>
      </c>
    </row>
    <row r="34" spans="5:15" ht="45">
      <c r="G34" s="3" t="s">
        <v>467</v>
      </c>
    </row>
    <row r="35" spans="5:15" ht="45">
      <c r="G35" s="3" t="s">
        <v>473</v>
      </c>
    </row>
    <row r="36" spans="5:15">
      <c r="G36" s="3" t="s">
        <v>27</v>
      </c>
    </row>
    <row r="37" spans="5:15">
      <c r="F37" s="101" t="s">
        <v>469</v>
      </c>
      <c r="G37" s="102"/>
      <c r="H37" s="102"/>
      <c r="I37" s="102"/>
      <c r="J37" s="102"/>
      <c r="K37" s="102"/>
      <c r="L37" s="102"/>
      <c r="M37" s="102"/>
      <c r="N37" s="102"/>
      <c r="O37" s="102"/>
    </row>
    <row r="39" spans="5:15">
      <c r="E39" t="s">
        <v>457</v>
      </c>
      <c r="F39" s="1">
        <v>119.32</v>
      </c>
      <c r="G39">
        <v>170</v>
      </c>
      <c r="H39">
        <f>F39*G39</f>
        <v>20284.399999999998</v>
      </c>
    </row>
    <row r="40" spans="5:15">
      <c r="E40" t="s">
        <v>459</v>
      </c>
      <c r="F40" s="1">
        <v>131.25</v>
      </c>
      <c r="H40">
        <f>F40*G40</f>
        <v>0</v>
      </c>
      <c r="J40" t="s">
        <v>460</v>
      </c>
      <c r="K40" s="1">
        <v>168.34</v>
      </c>
    </row>
    <row r="41" spans="5:15">
      <c r="E41" t="s">
        <v>461</v>
      </c>
      <c r="F41" s="1">
        <v>136.94999999999999</v>
      </c>
      <c r="G41">
        <v>465</v>
      </c>
      <c r="H41">
        <f>F41*G41</f>
        <v>63681.749999999993</v>
      </c>
      <c r="J41" t="s">
        <v>470</v>
      </c>
      <c r="K41" s="1">
        <v>176.9</v>
      </c>
      <c r="L41">
        <v>220</v>
      </c>
      <c r="M41">
        <f>L41*K41</f>
        <v>38918</v>
      </c>
    </row>
    <row r="42" spans="5:15">
      <c r="E42" t="s">
        <v>458</v>
      </c>
      <c r="F42" s="1">
        <v>142.66</v>
      </c>
      <c r="G42">
        <v>3555</v>
      </c>
      <c r="H42">
        <f>F42*G42</f>
        <v>507156.3</v>
      </c>
      <c r="L42" t="s">
        <v>101</v>
      </c>
      <c r="M42">
        <f>SUM(M40:M41)</f>
        <v>38918</v>
      </c>
    </row>
    <row r="43" spans="5:15">
      <c r="F43" t="s">
        <v>101</v>
      </c>
      <c r="G43">
        <f>SUM(G39:G42)</f>
        <v>4190</v>
      </c>
      <c r="H43" s="2">
        <f>SUM(H39:H42)</f>
        <v>591122.44999999995</v>
      </c>
    </row>
    <row r="47" spans="5:15" ht="30">
      <c r="G47" s="3" t="s">
        <v>466</v>
      </c>
    </row>
    <row r="48" spans="5:15" ht="45">
      <c r="G48" s="3" t="s">
        <v>467</v>
      </c>
    </row>
    <row r="49" spans="6:7" ht="45">
      <c r="F49" s="4"/>
      <c r="G49" s="3" t="s">
        <v>473</v>
      </c>
    </row>
  </sheetData>
  <mergeCells count="5">
    <mergeCell ref="F37:O37"/>
    <mergeCell ref="F5:H5"/>
    <mergeCell ref="L5:P5"/>
    <mergeCell ref="F7:O7"/>
    <mergeCell ref="F2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Otsmaa</dc:creator>
  <cp:keywords/>
  <dc:description/>
  <cp:lastModifiedBy>Guest User</cp:lastModifiedBy>
  <cp:revision/>
  <dcterms:created xsi:type="dcterms:W3CDTF">2011-06-18T20:22:51Z</dcterms:created>
  <dcterms:modified xsi:type="dcterms:W3CDTF">2024-05-13T10:46:50Z</dcterms:modified>
  <cp:category/>
  <cp:contentStatus/>
</cp:coreProperties>
</file>